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NQN/"/>
    </mc:Choice>
  </mc:AlternateContent>
  <xr:revisionPtr revIDLastSave="202" documentId="13_ncr:1_{58AE6B7F-98FC-4DE4-8414-D8D7ECDB5D82}" xr6:coauthVersionLast="47" xr6:coauthVersionMax="47" xr10:uidLastSave="{FCBD1CAF-DE9B-4F8C-AE2A-8C47FC117852}"/>
  <bookViews>
    <workbookView xWindow="-120" yWindow="-120" windowWidth="20730" windowHeight="11160" xr2:uid="{00000000-000D-0000-FFFF-FFFF00000000}"/>
  </bookViews>
  <sheets>
    <sheet name="CTA CTE SOCIOS NQN " sheetId="2" r:id="rId1"/>
    <sheet name="CAJA NQN" sheetId="1" r:id="rId2"/>
    <sheet name="Gra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87" i="1" l="1"/>
  <c r="E380" i="1"/>
  <c r="I11" i="3"/>
  <c r="G116" i="2"/>
  <c r="C132" i="1"/>
  <c r="D11" i="3" l="1"/>
  <c r="C121" i="1"/>
  <c r="D10" i="3"/>
  <c r="C10" i="3"/>
  <c r="B11" i="3"/>
  <c r="K11" i="3" s="1"/>
  <c r="M116" i="1"/>
  <c r="E379" i="1" s="1"/>
  <c r="H387" i="1" s="1"/>
  <c r="I10" i="3" l="1"/>
  <c r="E378" i="1"/>
  <c r="G142" i="2"/>
  <c r="C106" i="1"/>
  <c r="B10" i="3" s="1"/>
  <c r="E377" i="1" l="1"/>
  <c r="C87" i="1"/>
  <c r="D9" i="3"/>
  <c r="C9" i="3"/>
  <c r="K10" i="3"/>
  <c r="B9" i="3"/>
  <c r="K9" i="3" s="1"/>
  <c r="E376" i="1"/>
  <c r="I9" i="3"/>
  <c r="C61" i="1"/>
  <c r="E375" i="1" l="1"/>
  <c r="D8" i="3"/>
  <c r="C8" i="3"/>
  <c r="B8" i="3"/>
  <c r="E374" i="1"/>
  <c r="I8" i="3"/>
  <c r="C33" i="1"/>
  <c r="C7" i="3" s="1"/>
  <c r="E373" i="1"/>
  <c r="D7" i="3"/>
  <c r="B7" i="3"/>
  <c r="I7" i="3"/>
  <c r="E372" i="1"/>
  <c r="F387" i="1" s="1"/>
  <c r="D18" i="3"/>
  <c r="D17" i="3"/>
  <c r="D16" i="3"/>
  <c r="D15" i="3"/>
  <c r="D14" i="3"/>
  <c r="D13" i="3"/>
  <c r="D12" i="3"/>
  <c r="E364" i="1"/>
  <c r="E371" i="1"/>
  <c r="E370" i="1"/>
  <c r="E81" i="2"/>
  <c r="F81" i="2"/>
  <c r="G81" i="2"/>
  <c r="H81" i="2"/>
  <c r="I81" i="2"/>
  <c r="J81" i="2"/>
  <c r="K81" i="2"/>
  <c r="L81" i="2"/>
  <c r="M81" i="2"/>
  <c r="N81" i="2"/>
  <c r="O81" i="2"/>
  <c r="I387" i="1" l="1"/>
  <c r="B160" i="2"/>
  <c r="B158" i="2"/>
  <c r="B146" i="2"/>
  <c r="B144" i="2"/>
  <c r="B142" i="2"/>
  <c r="B140" i="2"/>
  <c r="B138" i="2"/>
  <c r="B136" i="2"/>
  <c r="B134" i="2"/>
  <c r="B132" i="2"/>
  <c r="B130" i="2"/>
  <c r="B128" i="2"/>
  <c r="B126" i="2"/>
  <c r="B124" i="2"/>
  <c r="B122" i="2"/>
  <c r="B120" i="2"/>
  <c r="B118" i="2"/>
  <c r="B116" i="2"/>
  <c r="B114" i="2"/>
  <c r="B112" i="2"/>
  <c r="B110" i="2"/>
  <c r="B108" i="2"/>
  <c r="B106" i="2"/>
  <c r="B104" i="2"/>
  <c r="B102" i="2"/>
  <c r="B100" i="2"/>
  <c r="B98" i="2"/>
  <c r="B96" i="2"/>
  <c r="B18" i="3"/>
  <c r="B17" i="3"/>
  <c r="B16" i="3"/>
  <c r="B15" i="3"/>
  <c r="B14" i="3"/>
  <c r="H358" i="1"/>
  <c r="B13" i="3"/>
  <c r="B12" i="3"/>
  <c r="M358" i="1"/>
  <c r="E367" i="1"/>
  <c r="E360" i="1"/>
  <c r="E362" i="1" s="1"/>
  <c r="Q154" i="2"/>
  <c r="Q152" i="2"/>
  <c r="K6" i="3"/>
  <c r="Q120" i="2"/>
  <c r="C19" i="2" s="1"/>
  <c r="Q156" i="2"/>
  <c r="Q158" i="2"/>
  <c r="C38" i="2" s="1"/>
  <c r="I6" i="3"/>
  <c r="H6" i="3"/>
  <c r="H19" i="3" s="1"/>
  <c r="G6" i="3"/>
  <c r="G19" i="3" s="1"/>
  <c r="F6" i="3"/>
  <c r="Q150" i="2"/>
  <c r="C34" i="2" s="1"/>
  <c r="Q148" i="2"/>
  <c r="C33" i="2" s="1"/>
  <c r="E2" i="1"/>
  <c r="I358" i="1"/>
  <c r="J358" i="1"/>
  <c r="K358" i="1"/>
  <c r="L358" i="1"/>
  <c r="N358" i="1"/>
  <c r="C81" i="2"/>
  <c r="D81" i="2"/>
  <c r="P81" i="2"/>
  <c r="Q96" i="2"/>
  <c r="C7" i="2" s="1"/>
  <c r="Q98" i="2"/>
  <c r="C8" i="2" s="1"/>
  <c r="Q100" i="2"/>
  <c r="C9" i="2" s="1"/>
  <c r="Q102" i="2"/>
  <c r="C10" i="2" s="1"/>
  <c r="Q104" i="2"/>
  <c r="C11" i="2" s="1"/>
  <c r="Q106" i="2"/>
  <c r="C12" i="2" s="1"/>
  <c r="Q108" i="2"/>
  <c r="C13" i="2" s="1"/>
  <c r="Q110" i="2"/>
  <c r="C14" i="2" s="1"/>
  <c r="Q112" i="2"/>
  <c r="C15" i="2" s="1"/>
  <c r="Q130" i="2"/>
  <c r="C24" i="2" s="1"/>
  <c r="Q114" i="2"/>
  <c r="C16" i="2" s="1"/>
  <c r="Q116" i="2"/>
  <c r="C17" i="2" s="1"/>
  <c r="Q118" i="2"/>
  <c r="C18" i="2" s="1"/>
  <c r="Q122" i="2"/>
  <c r="C20" i="2" s="1"/>
  <c r="Q124" i="2"/>
  <c r="C21" i="2" s="1"/>
  <c r="Q126" i="2"/>
  <c r="C22" i="2" s="1"/>
  <c r="Q128" i="2"/>
  <c r="Q132" i="2"/>
  <c r="C25" i="2" s="1"/>
  <c r="Q134" i="2"/>
  <c r="C26" i="2" s="1"/>
  <c r="Q136" i="2"/>
  <c r="C27" i="2" s="1"/>
  <c r="Q138" i="2"/>
  <c r="C28" i="2" s="1"/>
  <c r="Q140" i="2"/>
  <c r="C29" i="2" s="1"/>
  <c r="Q142" i="2"/>
  <c r="C30" i="2" s="1"/>
  <c r="Q144" i="2"/>
  <c r="C31" i="2" s="1"/>
  <c r="Q146" i="2"/>
  <c r="C32" i="2" s="1"/>
  <c r="Q160" i="2"/>
  <c r="C39" i="2" s="1"/>
  <c r="Q162" i="2"/>
  <c r="G358" i="1"/>
  <c r="E6" i="3" l="1"/>
  <c r="E4" i="1"/>
  <c r="Q163" i="2"/>
  <c r="K20" i="3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F19" i="3"/>
  <c r="K359" i="1"/>
  <c r="I359" i="1"/>
  <c r="G359" i="1"/>
  <c r="E387" i="1"/>
  <c r="M359" i="1"/>
  <c r="D19" i="3"/>
  <c r="C19" i="3"/>
  <c r="I19" i="3"/>
  <c r="B19" i="3"/>
  <c r="E7" i="3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C23" i="2"/>
  <c r="C41" i="2" s="1"/>
  <c r="Q81" i="2"/>
  <c r="D42" i="2" l="1"/>
  <c r="E45" i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R163" i="2"/>
  <c r="S163" i="2" s="1"/>
  <c r="E118" i="1" l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8" i="1" s="1"/>
</calcChain>
</file>

<file path=xl/sharedStrings.xml><?xml version="1.0" encoding="utf-8"?>
<sst xmlns="http://schemas.openxmlformats.org/spreadsheetml/2006/main" count="372" uniqueCount="153">
  <si>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</si>
  <si>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</si>
  <si>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</si>
  <si>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</si>
  <si>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</si>
  <si>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</si>
  <si>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</si>
  <si>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>Ingresos/ cobrado</t>
  </si>
  <si>
    <t>SALDO DE CAJA</t>
  </si>
  <si>
    <t>COBRANZAS</t>
  </si>
  <si>
    <t>SALDO</t>
  </si>
  <si>
    <t xml:space="preserve">TOTAL </t>
  </si>
  <si>
    <t>CTA CTE SOCIOS NAP NEUQUEN</t>
  </si>
  <si>
    <t>TOTAL DEUDA NAP NEUQUEN</t>
  </si>
  <si>
    <t>SECRETARIA DE ESTADO DE LA GESTIÓN PÚBLICA</t>
  </si>
  <si>
    <t>Ingreso</t>
  </si>
  <si>
    <t>Egreso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</si>
  <si>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</si>
  <si>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</si>
  <si>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</si>
  <si>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</si>
  <si>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</si>
  <si>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</si>
  <si>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</si>
  <si>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</si>
  <si>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</si>
  <si>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</si>
  <si>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</si>
  <si>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</si>
  <si>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MNA SA</t>
  </si>
  <si>
    <t>A S A  SA</t>
  </si>
  <si>
    <t xml:space="preserve">CALF- Cooperativa Provincial de Servicios Públicos y Comunitarios de Neuquén Ltda. </t>
  </si>
  <si>
    <t>CANEPA JUAN CRUZ</t>
  </si>
  <si>
    <t>CITARELLA SA</t>
  </si>
  <si>
    <t>COOP TELEF Y OTROS SERV PCOS Y TURISTICOS DE SAN MARTIN DE LOS ANDES LTDA</t>
  </si>
  <si>
    <t>COOPERATIVA DE PREVISIÒN DE SERV PCOS Y VIVIENDA CUTRAL CO LTDA - COPELCO LTDA</t>
  </si>
  <si>
    <t>Cooperativa Telefònica Centenario LTDA</t>
  </si>
  <si>
    <t>DA.VI.TEL. SA</t>
  </si>
  <si>
    <t>GRUPO EQUIS SA</t>
  </si>
  <si>
    <t>HEDI SA</t>
  </si>
  <si>
    <t>LA COORDILLERANA SA</t>
  </si>
  <si>
    <t>LABORDA JUAN SEBASTIAN</t>
  </si>
  <si>
    <t>LATINI JAVIER GUILLERMO</t>
  </si>
  <si>
    <t>NEUNET SA</t>
  </si>
  <si>
    <t>NEUTICS S.A.P.E.M.</t>
  </si>
  <si>
    <t xml:space="preserve">RAPONI BEATRIZ </t>
  </si>
  <si>
    <t>SERVICIOS Y TECNOL APLICADA SRL</t>
  </si>
  <si>
    <t>SILICA NETWORKS SA</t>
  </si>
  <si>
    <t>TECOAR SA</t>
  </si>
  <si>
    <t>TELEFONIA PUBLICA Y PRIVADA SA</t>
  </si>
  <si>
    <t>TELMEX ARGENTINA SA</t>
  </si>
  <si>
    <t>NARDADONE PEDRO FEDERICO S</t>
  </si>
  <si>
    <t>TOTAL FONDO DE RESERVA  = $</t>
  </si>
  <si>
    <t>Fondo de reserva U$D</t>
  </si>
  <si>
    <t>Saldo $</t>
  </si>
  <si>
    <t>Ingresos</t>
  </si>
  <si>
    <t>SIETE CAPAS SRL</t>
  </si>
  <si>
    <t>Fondo de reserva 1</t>
  </si>
  <si>
    <t>Fondo de reserva 2</t>
  </si>
  <si>
    <t>TOTAL FONDO DE RESERVA:</t>
  </si>
  <si>
    <t>TOTAL FONDO DE RESERVA  U$D</t>
  </si>
  <si>
    <t>TOTAL FONDO DE RESERVA  2 $</t>
  </si>
  <si>
    <t>NETPATAGONIA  SAS (antes A S A S.A.)</t>
  </si>
  <si>
    <t>Plazo Fijo $</t>
  </si>
  <si>
    <t>Reserva Plazo Fijo $</t>
  </si>
  <si>
    <t>NOGUERA MARIA JOSE</t>
  </si>
  <si>
    <t>CALF- COOPERATIVA PROVINCIAL DE SERVICIOS PÚBLICOS Y COMUNITARIOS DE NEUQUÉN LTDA.</t>
  </si>
  <si>
    <t>COOPERATIVA TELEFÒNICA CENTENARIO LTDA</t>
  </si>
  <si>
    <t>MULTIMEDIOS DEL VALLE S.R.L. (Ex Latini Javier Guillermo)</t>
  </si>
  <si>
    <t>RAPONI BEATRIZ</t>
  </si>
  <si>
    <t>CALF- Cooperativa Provincial de Servicios Públicos y Comunitarios de Neuquén LTDA.</t>
  </si>
  <si>
    <t>Canepa Juan Cruz</t>
  </si>
  <si>
    <t>Citarella SA</t>
  </si>
  <si>
    <t>Cooperativa de Previsiòn de Serv Pcos y Vivienda Cutral Co Ltda - COPELCO LTDA</t>
  </si>
  <si>
    <t>Grupo Equis SA</t>
  </si>
  <si>
    <t>Hedi SA</t>
  </si>
  <si>
    <t>La Coordillerana SA</t>
  </si>
  <si>
    <t>Laborda Juan Sebastian</t>
  </si>
  <si>
    <t>Multimedios del Valle S.R.L. (Ex Latini Javier Guillermo)</t>
  </si>
  <si>
    <t>Nardadone Pedro Federico S</t>
  </si>
  <si>
    <t>Netpatagonia  SAS (antes A S A S.A.)</t>
  </si>
  <si>
    <t>Neunet SA</t>
  </si>
  <si>
    <t>Neutics S.A.P.E.M.</t>
  </si>
  <si>
    <t>Noguera Maria Jose</t>
  </si>
  <si>
    <t>Raponi Beatriz</t>
  </si>
  <si>
    <t>Siete Capas SRL</t>
  </si>
  <si>
    <t>Silica Networks SA</t>
  </si>
  <si>
    <t>Tecoar SA</t>
  </si>
  <si>
    <t>Telmex Argentina SA</t>
  </si>
  <si>
    <t>Telefonia Publica y Privada SA</t>
  </si>
  <si>
    <t>Copelco Coop de Prev de Serv</t>
  </si>
  <si>
    <t>Laborda Juan Sebastián</t>
  </si>
  <si>
    <t>Netpatagonia</t>
  </si>
  <si>
    <t>Silica Networks Argentina SA</t>
  </si>
  <si>
    <t>Servicios y Tecnol Aplicada SRL</t>
  </si>
  <si>
    <t>Secretaria de Estado de la Gestión Pública</t>
  </si>
  <si>
    <t>COOPERATIVA TELEFÓNICA DE CATRIEL LTDA COTECAL</t>
  </si>
  <si>
    <r>
      <t xml:space="preserve">Cooperativa Telefònica </t>
    </r>
    <r>
      <rPr>
        <sz val="10"/>
        <color indexed="10"/>
        <rFont val="Arial"/>
        <family val="2"/>
      </rPr>
      <t>Centenario</t>
    </r>
    <r>
      <rPr>
        <sz val="10"/>
        <rFont val="Arial"/>
        <family val="2"/>
      </rPr>
      <t xml:space="preserve"> LTDA</t>
    </r>
  </si>
  <si>
    <t>ESCOM COMUNICACIONES S.R.L. (NETSE)</t>
  </si>
  <si>
    <t>Escom Comunicaciones S.R.L. (NETSE)</t>
  </si>
  <si>
    <t>FIBERLAND S.R.L.</t>
  </si>
  <si>
    <t>Ap Inic Fdo Rva</t>
  </si>
  <si>
    <r>
      <t>Coop Telef y Otros Serv Pcos y Turisticos de San Martin</t>
    </r>
    <r>
      <rPr>
        <sz val="10"/>
        <color indexed="10"/>
        <rFont val="Arial"/>
        <family val="2"/>
      </rPr>
      <t xml:space="preserve"> de los Andes</t>
    </r>
    <r>
      <rPr>
        <sz val="10"/>
        <rFont val="Arial"/>
        <family val="2"/>
      </rPr>
      <t xml:space="preserve"> LTDA</t>
    </r>
  </si>
  <si>
    <t xml:space="preserve">POZZO ARDIZZI LISANDRO </t>
  </si>
  <si>
    <t>Fiberland S.R.L.</t>
  </si>
  <si>
    <r>
      <t xml:space="preserve">Cooperativa Telefónica de </t>
    </r>
    <r>
      <rPr>
        <b/>
        <sz val="10"/>
        <color indexed="10"/>
        <rFont val="Arial"/>
        <family val="2"/>
      </rPr>
      <t>Catriel</t>
    </r>
    <r>
      <rPr>
        <sz val="10"/>
        <rFont val="Arial"/>
        <family val="2"/>
      </rPr>
      <t xml:space="preserve"> Ltda COTECAL</t>
    </r>
  </si>
  <si>
    <t xml:space="preserve">COPELCO LTDA -COOPERATIVA DE PREVISIÒN DE SERV PCOS Y VIVIENDA CUTRAL CO LTDA </t>
  </si>
  <si>
    <t>SALDO TOTAL AL 30.06.2022</t>
  </si>
  <si>
    <t>Facturado 2022</t>
  </si>
  <si>
    <t>Cobrado 2022</t>
  </si>
  <si>
    <t>Prorratero Gastos Ind. Miembros Especiales (Secretaria de Gestión)</t>
  </si>
  <si>
    <t>COPELCO LTDA - COOPERATIVA DE PREVISIÒN DE SERV PCOS Y VIVIENDA CUTRAL CO LTDA.</t>
  </si>
  <si>
    <t>Crédito Fiscal</t>
  </si>
  <si>
    <t>Intereses plazo fijo en $</t>
  </si>
  <si>
    <t>Intereses plazo fijo en $ ampliación</t>
  </si>
  <si>
    <t>MIN DE GOBIERNO DE EDUC. D.A.E.</t>
  </si>
  <si>
    <t>Saldo 30.06.2022</t>
  </si>
  <si>
    <t>Facturado 2023</t>
  </si>
  <si>
    <t>Cobrado 2023</t>
  </si>
  <si>
    <t>Saldo 30 de Junio 2022</t>
  </si>
  <si>
    <t xml:space="preserve">   Gtos directos Julio 2022</t>
  </si>
  <si>
    <t xml:space="preserve">   Gtos indirectos Julio 2022</t>
  </si>
  <si>
    <t>Cooperativa Telefónica de Catriel Ltda COTECAL</t>
  </si>
  <si>
    <t>Coop Telef y Otros Serv Pcos y Turisticos de San Martin de los Andes LTDA</t>
  </si>
  <si>
    <t>Iva Debito Fiscal Julio 2022</t>
  </si>
  <si>
    <t>Iva Credito Fiscal directo Julio 2022</t>
  </si>
  <si>
    <t>Iva Credito Fiscal indirecto Julio 2022</t>
  </si>
  <si>
    <t xml:space="preserve">   Gtos directos Agosto 2022</t>
  </si>
  <si>
    <t xml:space="preserve">   Gtos indirectos Agosto 2022</t>
  </si>
  <si>
    <t>Iva Debito Fiscal Agosto 2022</t>
  </si>
  <si>
    <t>Iva Credito Fiscal directo Agosto 2022</t>
  </si>
  <si>
    <t>Iva Credito Fiscal indirecto Agosto 2022</t>
  </si>
  <si>
    <t xml:space="preserve">   Gtos directos Septiembre 2022</t>
  </si>
  <si>
    <t xml:space="preserve">   Gtos indirectos Septiembre 2022</t>
  </si>
  <si>
    <t>Materiales Electricos</t>
  </si>
  <si>
    <t>Pasaje Demian Pecile LACNIC 38 Vuelo Sta Cruz - Bolivia</t>
  </si>
  <si>
    <t>Iva Debito Fiscal Septiembre 2022</t>
  </si>
  <si>
    <t>Iva Credito Fiscal directo Septiembre 2022</t>
  </si>
  <si>
    <t>Iva Credito Fiscal indirecto Septiembre 2022</t>
  </si>
  <si>
    <t xml:space="preserve">   Gtos directos Octubre 2022</t>
  </si>
  <si>
    <t xml:space="preserve">   Gtos indirectos Octubre 2022</t>
  </si>
  <si>
    <t>Pasaje Demian Pecile LACNIC 38 Vuelo Sta Cruz - Bolivia saldo $109708.7</t>
  </si>
  <si>
    <t>Nenet</t>
  </si>
  <si>
    <t>ver con Grece</t>
  </si>
  <si>
    <t>Min de Gobierno de Educ. D.A.E.</t>
  </si>
  <si>
    <t>PLAZO FIJO EN $ / Fondo de Com</t>
  </si>
  <si>
    <t>Operación de Fondo de COM</t>
  </si>
  <si>
    <t>F/de COM</t>
  </si>
  <si>
    <t>Iva Debito Fiscal Octubre 2022</t>
  </si>
  <si>
    <t>Iva Credito Fiscal directo Octubre 2022</t>
  </si>
  <si>
    <t>Iva Credito Fiscal indirecto Octubre 2022</t>
  </si>
  <si>
    <t xml:space="preserve">   Gtos directos Noviembre 2022</t>
  </si>
  <si>
    <t xml:space="preserve">   Gtos indirectos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</si>
</sst>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"/>
    <numFmt numFmtId="171" formatCode="[$USD]\ #,##0.00"/>
  </numFmts>
  <fonts count="5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color indexed="42"/>
      <name val="Bookman Old Style"/>
      <family val="1"/>
    </font>
    <font>
      <b/>
      <sz val="11"/>
      <color indexed="42"/>
      <name val="Palatino Linotype"/>
      <family val="1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u/>
      <sz val="11"/>
      <name val="Bookman Old Style"/>
      <family val="1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3"/>
      <name val="Bookman Old Style"/>
      <family val="1"/>
    </font>
    <font>
      <sz val="10"/>
      <color rgb="FF0033CC"/>
      <name val="Arial"/>
      <family val="2"/>
    </font>
    <font>
      <b/>
      <sz val="10"/>
      <color theme="3"/>
      <name val="Arial"/>
      <family val="2"/>
    </font>
    <font>
      <sz val="10"/>
      <color rgb="FF00008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Bookman Old Style"/>
      <family val="1"/>
    </font>
    <font>
      <sz val="10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002060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4"/>
      <color theme="0"/>
      <name val="Arial"/>
      <family val="2"/>
    </font>
    <font>
      <sz val="10"/>
      <color rgb="FF008EC0"/>
      <name val="Arial"/>
      <family val="2"/>
    </font>
    <font>
      <b/>
      <sz val="10"/>
      <color theme="2" tint="-0.749992370372631"/>
      <name val="Arial"/>
      <family val="2"/>
    </font>
    <font>
      <sz val="10"/>
      <color rgb="FF7030A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D54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</cellStyleXfs>
  <cellXfs count="355">
    <xf numFmtId="0" fontId="0" fillId="0" borderId="0" xfId="0"/>
    <xf numFmtId="165" fontId="3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 applyFill="1"/>
    <xf numFmtId="0" fontId="7" fillId="0" borderId="0" xfId="0" applyFont="1"/>
    <xf numFmtId="14" fontId="7" fillId="0" borderId="0" xfId="0" applyNumberFormat="1" applyFont="1" applyFill="1" applyBorder="1"/>
    <xf numFmtId="0" fontId="7" fillId="0" borderId="0" xfId="0" applyFont="1" applyFill="1" applyBorder="1" applyAlignment="1">
      <alignment wrapText="1"/>
    </xf>
    <xf numFmtId="14" fontId="7" fillId="0" borderId="0" xfId="0" applyNumberFormat="1" applyFont="1" applyFill="1"/>
    <xf numFmtId="14" fontId="0" fillId="0" borderId="0" xfId="0" applyNumberFormat="1"/>
    <xf numFmtId="0" fontId="3" fillId="0" borderId="0" xfId="0" applyFont="1"/>
    <xf numFmtId="168" fontId="6" fillId="0" borderId="0" xfId="0" applyNumberFormat="1" applyFont="1"/>
    <xf numFmtId="14" fontId="5" fillId="0" borderId="0" xfId="0" applyNumberFormat="1" applyFont="1" applyAlignment="1">
      <alignment horizontal="center"/>
    </xf>
    <xf numFmtId="168" fontId="2" fillId="0" borderId="0" xfId="0" applyNumberFormat="1" applyFont="1"/>
    <xf numFmtId="0" fontId="6" fillId="0" borderId="0" xfId="0" applyFont="1" applyFill="1"/>
    <xf numFmtId="0" fontId="0" fillId="0" borderId="0" xfId="0" applyFill="1"/>
    <xf numFmtId="0" fontId="6" fillId="0" borderId="0" xfId="0" applyFont="1" applyFill="1" applyAlignment="1"/>
    <xf numFmtId="17" fontId="6" fillId="0" borderId="0" xfId="0" applyNumberFormat="1" applyFont="1" applyFill="1"/>
    <xf numFmtId="165" fontId="7" fillId="0" borderId="0" xfId="0" applyNumberFormat="1" applyFont="1" applyFill="1"/>
    <xf numFmtId="165" fontId="7" fillId="0" borderId="0" xfId="0" applyNumberFormat="1" applyFont="1"/>
    <xf numFmtId="165" fontId="7" fillId="0" borderId="0" xfId="0" applyNumberFormat="1" applyFont="1" applyFill="1" applyBorder="1"/>
    <xf numFmtId="165" fontId="6" fillId="0" borderId="0" xfId="0" applyNumberFormat="1" applyFont="1" applyFill="1"/>
    <xf numFmtId="0" fontId="10" fillId="0" borderId="0" xfId="0" applyFont="1" applyFill="1" applyBorder="1" applyAlignment="1">
      <alignment wrapText="1"/>
    </xf>
    <xf numFmtId="165" fontId="8" fillId="0" borderId="0" xfId="0" applyNumberFormat="1" applyFont="1" applyFill="1"/>
    <xf numFmtId="165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 applyBorder="1"/>
    <xf numFmtId="17" fontId="7" fillId="0" borderId="0" xfId="0" applyNumberFormat="1" applyFont="1" applyFill="1"/>
    <xf numFmtId="0" fontId="7" fillId="0" borderId="0" xfId="0" applyFont="1" applyFill="1" applyBorder="1"/>
    <xf numFmtId="17" fontId="1" fillId="0" borderId="0" xfId="0" applyNumberFormat="1" applyFont="1" applyFill="1"/>
    <xf numFmtId="0" fontId="8" fillId="0" borderId="0" xfId="0" applyFont="1" applyFill="1"/>
    <xf numFmtId="0" fontId="11" fillId="0" borderId="0" xfId="0" applyFont="1" applyFill="1"/>
    <xf numFmtId="164" fontId="7" fillId="0" borderId="0" xfId="0" applyNumberFormat="1" applyFont="1"/>
    <xf numFmtId="164" fontId="3" fillId="0" borderId="0" xfId="0" applyNumberFormat="1" applyFont="1"/>
    <xf numFmtId="14" fontId="14" fillId="0" borderId="0" xfId="0" applyNumberFormat="1" applyFont="1" applyFill="1"/>
    <xf numFmtId="165" fontId="13" fillId="0" borderId="0" xfId="0" applyNumberFormat="1" applyFont="1" applyFill="1"/>
    <xf numFmtId="0" fontId="8" fillId="0" borderId="0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4" fontId="5" fillId="0" borderId="0" xfId="0" applyNumberFormat="1" applyFont="1" applyBorder="1" applyAlignment="1">
      <alignment horizontal="center"/>
    </xf>
    <xf numFmtId="167" fontId="2" fillId="0" borderId="0" xfId="0" applyNumberFormat="1" applyFont="1" applyBorder="1"/>
    <xf numFmtId="168" fontId="2" fillId="0" borderId="0" xfId="0" applyNumberFormat="1" applyFont="1" applyBorder="1"/>
    <xf numFmtId="14" fontId="5" fillId="0" borderId="1" xfId="0" applyNumberFormat="1" applyFont="1" applyBorder="1" applyAlignment="1">
      <alignment horizontal="center"/>
    </xf>
    <xf numFmtId="166" fontId="7" fillId="0" borderId="0" xfId="0" applyNumberFormat="1" applyFont="1" applyFill="1"/>
    <xf numFmtId="0" fontId="2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Border="1"/>
    <xf numFmtId="0" fontId="16" fillId="0" borderId="1" xfId="0" applyFont="1" applyBorder="1"/>
    <xf numFmtId="168" fontId="16" fillId="0" borderId="0" xfId="0" applyNumberFormat="1" applyFont="1" applyFill="1"/>
    <xf numFmtId="165" fontId="14" fillId="0" borderId="0" xfId="0" applyNumberFormat="1" applyFont="1" applyFill="1"/>
    <xf numFmtId="0" fontId="13" fillId="0" borderId="0" xfId="0" applyFont="1" applyFill="1" applyBorder="1"/>
    <xf numFmtId="0" fontId="14" fillId="0" borderId="0" xfId="0" applyFont="1"/>
    <xf numFmtId="0" fontId="17" fillId="0" borderId="0" xfId="0" applyFont="1"/>
    <xf numFmtId="0" fontId="5" fillId="0" borderId="0" xfId="0" applyFont="1"/>
    <xf numFmtId="167" fontId="12" fillId="0" borderId="0" xfId="0" applyNumberFormat="1" applyFont="1" applyFill="1"/>
    <xf numFmtId="164" fontId="7" fillId="0" borderId="0" xfId="0" applyNumberFormat="1" applyFont="1" applyFill="1"/>
    <xf numFmtId="14" fontId="12" fillId="0" borderId="0" xfId="0" applyNumberFormat="1" applyFont="1" applyFill="1" applyAlignment="1">
      <alignment horizontal="center"/>
    </xf>
    <xf numFmtId="170" fontId="0" fillId="0" borderId="0" xfId="0" applyNumberFormat="1" applyAlignment="1">
      <alignment horizontal="center"/>
    </xf>
    <xf numFmtId="164" fontId="16" fillId="0" borderId="0" xfId="0" applyNumberFormat="1" applyFont="1"/>
    <xf numFmtId="0" fontId="5" fillId="0" borderId="0" xfId="0" applyFont="1" applyFill="1" applyAlignment="1"/>
    <xf numFmtId="0" fontId="5" fillId="0" borderId="0" xfId="0" applyFont="1" applyAlignment="1"/>
    <xf numFmtId="0" fontId="5" fillId="0" borderId="0" xfId="0" applyFont="1" applyFill="1" applyBorder="1" applyAlignment="1"/>
    <xf numFmtId="14" fontId="6" fillId="0" borderId="0" xfId="0" applyNumberFormat="1" applyFont="1" applyFill="1"/>
    <xf numFmtId="0" fontId="28" fillId="0" borderId="0" xfId="0" applyFont="1" applyFill="1"/>
    <xf numFmtId="164" fontId="7" fillId="0" borderId="0" xfId="0" applyNumberFormat="1" applyFont="1" applyFill="1" applyBorder="1"/>
    <xf numFmtId="0" fontId="29" fillId="0" borderId="0" xfId="0" applyFont="1" applyFill="1"/>
    <xf numFmtId="164" fontId="29" fillId="0" borderId="0" xfId="0" applyNumberFormat="1" applyFont="1"/>
    <xf numFmtId="0" fontId="14" fillId="0" borderId="0" xfId="0" applyFont="1" applyFill="1"/>
    <xf numFmtId="170" fontId="30" fillId="0" borderId="0" xfId="0" applyNumberFormat="1" applyFont="1" applyFill="1"/>
    <xf numFmtId="0" fontId="13" fillId="0" borderId="0" xfId="0" applyFont="1" applyFill="1"/>
    <xf numFmtId="0" fontId="6" fillId="0" borderId="0" xfId="0" applyNumberFormat="1" applyFont="1" applyFill="1" applyBorder="1" applyAlignment="1">
      <alignment horizontal="center"/>
    </xf>
    <xf numFmtId="165" fontId="13" fillId="0" borderId="0" xfId="0" applyNumberFormat="1" applyFont="1" applyFill="1" applyBorder="1"/>
    <xf numFmtId="0" fontId="31" fillId="0" borderId="0" xfId="0" applyFont="1" applyAlignment="1">
      <alignment horizontal="left"/>
    </xf>
    <xf numFmtId="0" fontId="31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5" fillId="3" borderId="0" xfId="0" applyFont="1" applyFill="1" applyBorder="1" applyAlignment="1" applyProtection="1">
      <alignment horizontal="left"/>
      <protection locked="0"/>
    </xf>
    <xf numFmtId="14" fontId="5" fillId="3" borderId="0" xfId="0" applyNumberFormat="1" applyFont="1" applyFill="1" applyBorder="1"/>
    <xf numFmtId="165" fontId="5" fillId="3" borderId="0" xfId="0" applyNumberFormat="1" applyFont="1" applyFill="1" applyBorder="1"/>
    <xf numFmtId="0" fontId="31" fillId="3" borderId="4" xfId="3" applyFont="1" applyFill="1" applyBorder="1" applyProtection="1">
      <protection locked="0"/>
    </xf>
    <xf numFmtId="168" fontId="5" fillId="3" borderId="0" xfId="0" applyNumberFormat="1" applyFont="1" applyFill="1" applyBorder="1"/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65" fontId="2" fillId="3" borderId="7" xfId="0" applyNumberFormat="1" applyFont="1" applyFill="1" applyBorder="1"/>
    <xf numFmtId="165" fontId="2" fillId="3" borderId="6" xfId="0" applyNumberFormat="1" applyFont="1" applyFill="1" applyBorder="1"/>
    <xf numFmtId="165" fontId="2" fillId="4" borderId="8" xfId="0" applyNumberFormat="1" applyFont="1" applyFill="1" applyBorder="1"/>
    <xf numFmtId="170" fontId="0" fillId="0" borderId="0" xfId="0" applyNumberFormat="1"/>
    <xf numFmtId="0" fontId="20" fillId="4" borderId="0" xfId="0" applyFont="1" applyFill="1" applyBorder="1"/>
    <xf numFmtId="166" fontId="19" fillId="4" borderId="0" xfId="0" applyNumberFormat="1" applyFont="1" applyFill="1"/>
    <xf numFmtId="165" fontId="19" fillId="4" borderId="0" xfId="0" applyNumberFormat="1" applyFont="1" applyFill="1"/>
    <xf numFmtId="164" fontId="19" fillId="4" borderId="0" xfId="0" applyNumberFormat="1" applyFont="1" applyFill="1"/>
    <xf numFmtId="165" fontId="2" fillId="4" borderId="9" xfId="0" applyNumberFormat="1" applyFont="1" applyFill="1" applyBorder="1"/>
    <xf numFmtId="165" fontId="0" fillId="4" borderId="10" xfId="0" applyNumberFormat="1" applyFill="1" applyBorder="1"/>
    <xf numFmtId="165" fontId="0" fillId="4" borderId="9" xfId="0" applyNumberFormat="1" applyFill="1" applyBorder="1"/>
    <xf numFmtId="165" fontId="32" fillId="4" borderId="10" xfId="0" applyNumberFormat="1" applyFont="1" applyFill="1" applyBorder="1"/>
    <xf numFmtId="165" fontId="6" fillId="4" borderId="10" xfId="0" applyNumberFormat="1" applyFont="1" applyFill="1" applyBorder="1"/>
    <xf numFmtId="165" fontId="0" fillId="5" borderId="9" xfId="0" applyNumberFormat="1" applyFill="1" applyBorder="1"/>
    <xf numFmtId="165" fontId="0" fillId="5" borderId="10" xfId="0" applyNumberFormat="1" applyFill="1" applyBorder="1"/>
    <xf numFmtId="165" fontId="0" fillId="6" borderId="9" xfId="0" applyNumberFormat="1" applyFill="1" applyBorder="1"/>
    <xf numFmtId="165" fontId="0" fillId="6" borderId="10" xfId="0" applyNumberFormat="1" applyFill="1" applyBorder="1"/>
    <xf numFmtId="165" fontId="27" fillId="5" borderId="8" xfId="0" applyNumberFormat="1" applyFont="1" applyFill="1" applyBorder="1"/>
    <xf numFmtId="165" fontId="33" fillId="5" borderId="8" xfId="0" applyNumberFormat="1" applyFont="1" applyFill="1" applyBorder="1"/>
    <xf numFmtId="165" fontId="27" fillId="6" borderId="8" xfId="0" applyNumberFormat="1" applyFont="1" applyFill="1" applyBorder="1"/>
    <xf numFmtId="165" fontId="33" fillId="6" borderId="8" xfId="0" applyNumberFormat="1" applyFont="1" applyFill="1" applyBorder="1"/>
    <xf numFmtId="165" fontId="34" fillId="2" borderId="8" xfId="0" applyNumberFormat="1" applyFont="1" applyFill="1" applyBorder="1" applyAlignment="1">
      <alignment horizontal="left"/>
    </xf>
    <xf numFmtId="165" fontId="0" fillId="5" borderId="11" xfId="0" applyNumberFormat="1" applyFill="1" applyBorder="1"/>
    <xf numFmtId="165" fontId="35" fillId="6" borderId="12" xfId="0" applyNumberFormat="1" applyFont="1" applyFill="1" applyBorder="1" applyAlignment="1">
      <alignment horizontal="right"/>
    </xf>
    <xf numFmtId="165" fontId="0" fillId="5" borderId="13" xfId="0" applyNumberFormat="1" applyFill="1" applyBorder="1"/>
    <xf numFmtId="165" fontId="0" fillId="6" borderId="14" xfId="0" applyNumberFormat="1" applyFill="1" applyBorder="1" applyAlignment="1">
      <alignment horizontal="center"/>
    </xf>
    <xf numFmtId="165" fontId="0" fillId="5" borderId="15" xfId="0" applyNumberFormat="1" applyFill="1" applyBorder="1"/>
    <xf numFmtId="165" fontId="0" fillId="6" borderId="16" xfId="0" applyNumberFormat="1" applyFill="1" applyBorder="1" applyAlignment="1">
      <alignment horizontal="center"/>
    </xf>
    <xf numFmtId="165" fontId="2" fillId="7" borderId="8" xfId="0" applyNumberFormat="1" applyFont="1" applyFill="1" applyBorder="1"/>
    <xf numFmtId="165" fontId="2" fillId="8" borderId="8" xfId="0" applyNumberFormat="1" applyFont="1" applyFill="1" applyBorder="1"/>
    <xf numFmtId="165" fontId="36" fillId="9" borderId="8" xfId="0" applyNumberFormat="1" applyFont="1" applyFill="1" applyBorder="1" applyAlignment="1">
      <alignment horizontal="left" wrapText="1"/>
    </xf>
    <xf numFmtId="165" fontId="4" fillId="9" borderId="8" xfId="0" applyNumberFormat="1" applyFont="1" applyFill="1" applyBorder="1" applyAlignment="1">
      <alignment horizontal="center" vertical="center"/>
    </xf>
    <xf numFmtId="165" fontId="34" fillId="7" borderId="8" xfId="0" applyNumberFormat="1" applyFont="1" applyFill="1" applyBorder="1" applyAlignment="1">
      <alignment horizontal="center" vertical="center" wrapText="1"/>
    </xf>
    <xf numFmtId="165" fontId="34" fillId="8" borderId="8" xfId="0" applyNumberFormat="1" applyFont="1" applyFill="1" applyBorder="1" applyAlignment="1">
      <alignment horizontal="center" vertical="center" wrapText="1"/>
    </xf>
    <xf numFmtId="164" fontId="8" fillId="10" borderId="8" xfId="0" applyNumberFormat="1" applyFont="1" applyFill="1" applyBorder="1"/>
    <xf numFmtId="164" fontId="7" fillId="0" borderId="0" xfId="0" applyNumberFormat="1" applyFont="1" applyBorder="1"/>
    <xf numFmtId="0" fontId="7" fillId="5" borderId="8" xfId="0" applyFont="1" applyFill="1" applyBorder="1" applyAlignment="1">
      <alignment horizontal="center"/>
    </xf>
    <xf numFmtId="164" fontId="7" fillId="5" borderId="8" xfId="0" applyNumberFormat="1" applyFont="1" applyFill="1" applyBorder="1"/>
    <xf numFmtId="0" fontId="8" fillId="7" borderId="8" xfId="0" applyFont="1" applyFill="1" applyBorder="1" applyAlignment="1">
      <alignment horizontal="center"/>
    </xf>
    <xf numFmtId="164" fontId="8" fillId="7" borderId="8" xfId="0" applyNumberFormat="1" applyFont="1" applyFill="1" applyBorder="1"/>
    <xf numFmtId="0" fontId="8" fillId="8" borderId="8" xfId="0" applyFont="1" applyFill="1" applyBorder="1" applyAlignment="1">
      <alignment horizontal="center"/>
    </xf>
    <xf numFmtId="166" fontId="8" fillId="8" borderId="8" xfId="0" applyNumberFormat="1" applyFont="1" applyFill="1" applyBorder="1"/>
    <xf numFmtId="171" fontId="2" fillId="4" borderId="17" xfId="0" applyNumberFormat="1" applyFont="1" applyFill="1" applyBorder="1"/>
    <xf numFmtId="171" fontId="0" fillId="4" borderId="10" xfId="0" applyNumberFormat="1" applyFill="1" applyBorder="1"/>
    <xf numFmtId="171" fontId="0" fillId="11" borderId="17" xfId="0" applyNumberFormat="1" applyFill="1" applyBorder="1"/>
    <xf numFmtId="171" fontId="0" fillId="11" borderId="10" xfId="0" applyNumberFormat="1" applyFill="1" applyBorder="1"/>
    <xf numFmtId="171" fontId="0" fillId="11" borderId="9" xfId="0" applyNumberFormat="1" applyFill="1" applyBorder="1"/>
    <xf numFmtId="171" fontId="2" fillId="11" borderId="8" xfId="0" applyNumberFormat="1" applyFont="1" applyFill="1" applyBorder="1" applyAlignment="1">
      <alignment horizontal="center"/>
    </xf>
    <xf numFmtId="171" fontId="32" fillId="11" borderId="8" xfId="0" applyNumberFormat="1" applyFont="1" applyFill="1" applyBorder="1" applyAlignment="1">
      <alignment horizontal="center"/>
    </xf>
    <xf numFmtId="171" fontId="6" fillId="11" borderId="12" xfId="0" applyNumberFormat="1" applyFont="1" applyFill="1" applyBorder="1"/>
    <xf numFmtId="171" fontId="6" fillId="11" borderId="14" xfId="0" applyNumberFormat="1" applyFont="1" applyFill="1" applyBorder="1" applyAlignment="1">
      <alignment horizontal="right"/>
    </xf>
    <xf numFmtId="171" fontId="6" fillId="11" borderId="14" xfId="0" applyNumberFormat="1" applyFont="1" applyFill="1" applyBorder="1"/>
    <xf numFmtId="171" fontId="0" fillId="11" borderId="14" xfId="0" applyNumberFormat="1" applyFill="1" applyBorder="1" applyAlignment="1">
      <alignment horizontal="right"/>
    </xf>
    <xf numFmtId="0" fontId="10" fillId="0" borderId="0" xfId="0" applyFont="1" applyAlignment="1">
      <alignment vertical="center"/>
    </xf>
    <xf numFmtId="0" fontId="0" fillId="12" borderId="18" xfId="0" applyFill="1" applyBorder="1" applyAlignment="1">
      <alignment horizontal="center"/>
    </xf>
    <xf numFmtId="0" fontId="31" fillId="12" borderId="19" xfId="3" applyFont="1" applyFill="1" applyBorder="1" applyProtection="1">
      <protection locked="0"/>
    </xf>
    <xf numFmtId="164" fontId="6" fillId="12" borderId="20" xfId="0" applyNumberFormat="1" applyFont="1" applyFill="1" applyBorder="1"/>
    <xf numFmtId="0" fontId="0" fillId="12" borderId="21" xfId="0" applyFill="1" applyBorder="1" applyAlignment="1">
      <alignment horizontal="center"/>
    </xf>
    <xf numFmtId="0" fontId="31" fillId="12" borderId="22" xfId="3" applyFont="1" applyFill="1" applyBorder="1" applyProtection="1">
      <protection locked="0"/>
    </xf>
    <xf numFmtId="164" fontId="6" fillId="12" borderId="23" xfId="0" applyNumberFormat="1" applyFont="1" applyFill="1" applyBorder="1"/>
    <xf numFmtId="0" fontId="31" fillId="12" borderId="22" xfId="0" applyFont="1" applyFill="1" applyBorder="1" applyProtection="1">
      <protection locked="0"/>
    </xf>
    <xf numFmtId="0" fontId="31" fillId="12" borderId="22" xfId="0" applyFont="1" applyFill="1" applyBorder="1" applyAlignment="1">
      <alignment horizontal="left"/>
    </xf>
    <xf numFmtId="0" fontId="31" fillId="12" borderId="22" xfId="3" applyFont="1" applyFill="1" applyBorder="1" applyAlignment="1" applyProtection="1">
      <alignment horizontal="left"/>
      <protection locked="0"/>
    </xf>
    <xf numFmtId="0" fontId="31" fillId="12" borderId="0" xfId="3" applyFont="1" applyFill="1" applyBorder="1" applyProtection="1">
      <protection locked="0"/>
    </xf>
    <xf numFmtId="0" fontId="35" fillId="12" borderId="22" xfId="0" applyFont="1" applyFill="1" applyBorder="1" applyAlignment="1">
      <alignment horizontal="left"/>
    </xf>
    <xf numFmtId="0" fontId="2" fillId="9" borderId="8" xfId="0" applyFont="1" applyFill="1" applyBorder="1" applyAlignment="1">
      <alignment horizontal="center"/>
    </xf>
    <xf numFmtId="15" fontId="31" fillId="9" borderId="2" xfId="0" applyNumberFormat="1" applyFont="1" applyFill="1" applyBorder="1" applyAlignment="1">
      <alignment horizontal="center"/>
    </xf>
    <xf numFmtId="14" fontId="5" fillId="9" borderId="3" xfId="0" applyNumberFormat="1" applyFont="1" applyFill="1" applyBorder="1" applyAlignment="1">
      <alignment horizontal="center"/>
    </xf>
    <xf numFmtId="165" fontId="22" fillId="0" borderId="0" xfId="0" applyNumberFormat="1" applyFont="1" applyFill="1" applyBorder="1"/>
    <xf numFmtId="0" fontId="31" fillId="12" borderId="0" xfId="3" applyFont="1" applyFill="1" applyProtection="1">
      <protection locked="0"/>
    </xf>
    <xf numFmtId="0" fontId="0" fillId="4" borderId="24" xfId="0" applyFill="1" applyBorder="1"/>
    <xf numFmtId="0" fontId="23" fillId="4" borderId="25" xfId="0" applyFont="1" applyFill="1" applyBorder="1"/>
    <xf numFmtId="168" fontId="0" fillId="4" borderId="25" xfId="0" applyNumberFormat="1" applyFill="1" applyBorder="1"/>
    <xf numFmtId="0" fontId="0" fillId="4" borderId="26" xfId="0" applyFill="1" applyBorder="1"/>
    <xf numFmtId="0" fontId="23" fillId="4" borderId="4" xfId="0" applyFont="1" applyFill="1" applyBorder="1"/>
    <xf numFmtId="168" fontId="0" fillId="4" borderId="4" xfId="0" applyNumberFormat="1" applyFill="1" applyBorder="1"/>
    <xf numFmtId="14" fontId="7" fillId="12" borderId="0" xfId="0" applyNumberFormat="1" applyFont="1" applyFill="1"/>
    <xf numFmtId="165" fontId="7" fillId="12" borderId="0" xfId="0" applyNumberFormat="1" applyFont="1" applyFill="1"/>
    <xf numFmtId="0" fontId="7" fillId="12" borderId="0" xfId="0" applyFont="1" applyFill="1"/>
    <xf numFmtId="164" fontId="7" fillId="12" borderId="0" xfId="0" applyNumberFormat="1" applyFont="1" applyFill="1"/>
    <xf numFmtId="165" fontId="21" fillId="7" borderId="8" xfId="0" applyNumberFormat="1" applyFont="1" applyFill="1" applyBorder="1" applyAlignment="1">
      <alignment horizontal="center"/>
    </xf>
    <xf numFmtId="165" fontId="39" fillId="7" borderId="8" xfId="0" applyNumberFormat="1" applyFont="1" applyFill="1" applyBorder="1" applyAlignment="1">
      <alignment horizontal="center"/>
    </xf>
    <xf numFmtId="165" fontId="21" fillId="8" borderId="8" xfId="0" applyNumberFormat="1" applyFont="1" applyFill="1" applyBorder="1" applyAlignment="1">
      <alignment horizontal="center"/>
    </xf>
    <xf numFmtId="165" fontId="39" fillId="8" borderId="8" xfId="0" applyNumberFormat="1" applyFont="1" applyFill="1" applyBorder="1" applyAlignment="1">
      <alignment horizontal="center"/>
    </xf>
    <xf numFmtId="14" fontId="7" fillId="13" borderId="0" xfId="0" applyNumberFormat="1" applyFont="1" applyFill="1"/>
    <xf numFmtId="0" fontId="6" fillId="13" borderId="0" xfId="0" applyFont="1" applyFill="1"/>
    <xf numFmtId="164" fontId="8" fillId="13" borderId="0" xfId="0" applyNumberFormat="1" applyFont="1" applyFill="1"/>
    <xf numFmtId="165" fontId="6" fillId="13" borderId="0" xfId="0" applyNumberFormat="1" applyFont="1" applyFill="1"/>
    <xf numFmtId="165" fontId="2" fillId="0" borderId="9" xfId="0" applyNumberFormat="1" applyFont="1" applyBorder="1"/>
    <xf numFmtId="165" fontId="0" fillId="0" borderId="10" xfId="0" applyNumberFormat="1" applyBorder="1"/>
    <xf numFmtId="165" fontId="2" fillId="0" borderId="27" xfId="0" applyNumberFormat="1" applyFont="1" applyBorder="1"/>
    <xf numFmtId="165" fontId="0" fillId="0" borderId="28" xfId="0" applyNumberFormat="1" applyBorder="1"/>
    <xf numFmtId="170" fontId="2" fillId="0" borderId="9" xfId="0" applyNumberFormat="1" applyFont="1" applyBorder="1"/>
    <xf numFmtId="0" fontId="0" fillId="0" borderId="10" xfId="0" applyBorder="1"/>
    <xf numFmtId="165" fontId="6" fillId="0" borderId="10" xfId="0" applyNumberFormat="1" applyFont="1" applyBorder="1"/>
    <xf numFmtId="0" fontId="2" fillId="0" borderId="8" xfId="0" applyFont="1" applyFill="1" applyBorder="1" applyAlignment="1">
      <alignment wrapText="1"/>
    </xf>
    <xf numFmtId="0" fontId="0" fillId="0" borderId="29" xfId="0" applyFill="1" applyBorder="1"/>
    <xf numFmtId="0" fontId="0" fillId="0" borderId="30" xfId="0" applyFill="1" applyBorder="1"/>
    <xf numFmtId="165" fontId="2" fillId="0" borderId="30" xfId="0" applyNumberFormat="1" applyFont="1" applyFill="1" applyBorder="1"/>
    <xf numFmtId="165" fontId="2" fillId="0" borderId="31" xfId="0" applyNumberFormat="1" applyFont="1" applyFill="1" applyBorder="1"/>
    <xf numFmtId="171" fontId="2" fillId="0" borderId="30" xfId="0" applyNumberFormat="1" applyFont="1" applyFill="1" applyBorder="1"/>
    <xf numFmtId="165" fontId="6" fillId="0" borderId="10" xfId="0" applyNumberFormat="1" applyFont="1" applyFill="1" applyBorder="1" applyAlignment="1">
      <alignment horizontal="right"/>
    </xf>
    <xf numFmtId="165" fontId="7" fillId="12" borderId="32" xfId="0" applyNumberFormat="1" applyFont="1" applyFill="1" applyBorder="1"/>
    <xf numFmtId="164" fontId="7" fillId="12" borderId="12" xfId="0" applyNumberFormat="1" applyFont="1" applyFill="1" applyBorder="1"/>
    <xf numFmtId="165" fontId="7" fillId="12" borderId="9" xfId="0" applyNumberFormat="1" applyFont="1" applyFill="1" applyBorder="1"/>
    <xf numFmtId="164" fontId="7" fillId="12" borderId="14" xfId="0" applyNumberFormat="1" applyFont="1" applyFill="1" applyBorder="1"/>
    <xf numFmtId="165" fontId="7" fillId="12" borderId="33" xfId="0" applyNumberFormat="1" applyFont="1" applyFill="1" applyBorder="1"/>
    <xf numFmtId="165" fontId="38" fillId="12" borderId="12" xfId="0" applyNumberFormat="1" applyFont="1" applyFill="1" applyBorder="1"/>
    <xf numFmtId="165" fontId="38" fillId="12" borderId="14" xfId="0" applyNumberFormat="1" applyFont="1" applyFill="1" applyBorder="1"/>
    <xf numFmtId="165" fontId="38" fillId="12" borderId="16" xfId="0" applyNumberFormat="1" applyFont="1" applyFill="1" applyBorder="1"/>
    <xf numFmtId="165" fontId="40" fillId="9" borderId="8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indent="1"/>
    </xf>
    <xf numFmtId="0" fontId="0" fillId="0" borderId="0" xfId="0" applyBorder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8" fontId="5" fillId="0" borderId="4" xfId="0" applyNumberFormat="1" applyFont="1" applyBorder="1"/>
    <xf numFmtId="165" fontId="5" fillId="0" borderId="4" xfId="0" applyNumberFormat="1" applyFont="1" applyBorder="1"/>
    <xf numFmtId="165" fontId="2" fillId="0" borderId="6" xfId="0" applyNumberFormat="1" applyFont="1" applyBorder="1"/>
    <xf numFmtId="14" fontId="5" fillId="0" borderId="25" xfId="0" applyNumberFormat="1" applyFont="1" applyBorder="1"/>
    <xf numFmtId="165" fontId="2" fillId="0" borderId="5" xfId="0" applyNumberFormat="1" applyFont="1" applyBorder="1"/>
    <xf numFmtId="0" fontId="31" fillId="0" borderId="4" xfId="0" applyFont="1" applyBorder="1" applyAlignment="1">
      <alignment horizontal="left"/>
    </xf>
    <xf numFmtId="0" fontId="31" fillId="0" borderId="0" xfId="3" applyFont="1" applyAlignment="1" applyProtection="1">
      <alignment horizontal="left" indent="1"/>
      <protection locked="0"/>
    </xf>
    <xf numFmtId="165" fontId="35" fillId="5" borderId="10" xfId="0" applyNumberFormat="1" applyFont="1" applyFill="1" applyBorder="1"/>
    <xf numFmtId="165" fontId="35" fillId="5" borderId="13" xfId="0" applyNumberFormat="1" applyFont="1" applyFill="1" applyBorder="1"/>
    <xf numFmtId="14" fontId="7" fillId="14" borderId="0" xfId="0" applyNumberFormat="1" applyFont="1" applyFill="1"/>
    <xf numFmtId="165" fontId="7" fillId="14" borderId="0" xfId="0" applyNumberFormat="1" applyFont="1" applyFill="1"/>
    <xf numFmtId="164" fontId="7" fillId="14" borderId="0" xfId="0" applyNumberFormat="1" applyFont="1" applyFill="1" applyBorder="1"/>
    <xf numFmtId="165" fontId="0" fillId="0" borderId="0" xfId="0" applyNumberFormat="1"/>
    <xf numFmtId="164" fontId="7" fillId="14" borderId="0" xfId="0" applyNumberFormat="1" applyFont="1" applyFill="1"/>
    <xf numFmtId="170" fontId="0" fillId="3" borderId="0" xfId="0" applyNumberFormat="1" applyFill="1" applyAlignment="1">
      <alignment horizontal="center"/>
    </xf>
    <xf numFmtId="165" fontId="16" fillId="0" borderId="0" xfId="0" applyNumberFormat="1" applyFont="1" applyBorder="1"/>
    <xf numFmtId="0" fontId="31" fillId="0" borderId="0" xfId="3" applyFont="1" applyFill="1" applyProtection="1">
      <protection locked="0"/>
    </xf>
    <xf numFmtId="0" fontId="31" fillId="0" borderId="0" xfId="0" applyFont="1" applyFill="1" applyAlignment="1">
      <alignment horizontal="left"/>
    </xf>
    <xf numFmtId="0" fontId="5" fillId="3" borderId="4" xfId="0" applyFont="1" applyFill="1" applyBorder="1" applyAlignment="1" applyProtection="1">
      <alignment horizontal="left"/>
      <protection locked="0"/>
    </xf>
    <xf numFmtId="8" fontId="16" fillId="0" borderId="0" xfId="0" applyNumberFormat="1" applyFont="1"/>
    <xf numFmtId="0" fontId="6" fillId="15" borderId="0" xfId="0" applyFont="1" applyFill="1"/>
    <xf numFmtId="0" fontId="31" fillId="3" borderId="0" xfId="3" applyFont="1" applyFill="1" applyBorder="1" applyProtection="1">
      <protection locked="0"/>
    </xf>
    <xf numFmtId="0" fontId="10" fillId="16" borderId="0" xfId="0" applyFont="1" applyFill="1" applyAlignment="1">
      <alignment vertical="center"/>
    </xf>
    <xf numFmtId="14" fontId="41" fillId="2" borderId="0" xfId="0" applyNumberFormat="1" applyFont="1" applyFill="1"/>
    <xf numFmtId="0" fontId="41" fillId="2" borderId="0" xfId="0" applyFont="1" applyFill="1"/>
    <xf numFmtId="165" fontId="26" fillId="2" borderId="0" xfId="0" applyNumberFormat="1" applyFont="1" applyFill="1" applyAlignment="1">
      <alignment horizontal="center" wrapText="1"/>
    </xf>
    <xf numFmtId="165" fontId="42" fillId="2" borderId="0" xfId="0" applyNumberFormat="1" applyFont="1" applyFill="1" applyAlignment="1">
      <alignment horizontal="center"/>
    </xf>
    <xf numFmtId="164" fontId="41" fillId="2" borderId="0" xfId="0" applyNumberFormat="1" applyFont="1" applyFill="1" applyAlignment="1">
      <alignment horizontal="center"/>
    </xf>
    <xf numFmtId="165" fontId="0" fillId="0" borderId="0" xfId="0" applyNumberFormat="1" applyFill="1" applyBorder="1"/>
    <xf numFmtId="165" fontId="45" fillId="9" borderId="8" xfId="0" applyNumberFormat="1" applyFont="1" applyFill="1" applyBorder="1" applyAlignment="1">
      <alignment horizontal="center" vertical="center"/>
    </xf>
    <xf numFmtId="0" fontId="0" fillId="0" borderId="29" xfId="0" applyBorder="1"/>
    <xf numFmtId="165" fontId="44" fillId="12" borderId="12" xfId="0" applyNumberFormat="1" applyFont="1" applyFill="1" applyBorder="1"/>
    <xf numFmtId="165" fontId="44" fillId="12" borderId="14" xfId="0" applyNumberFormat="1" applyFont="1" applyFill="1" applyBorder="1"/>
    <xf numFmtId="165" fontId="44" fillId="12" borderId="16" xfId="0" applyNumberFormat="1" applyFont="1" applyFill="1" applyBorder="1"/>
    <xf numFmtId="8" fontId="0" fillId="0" borderId="0" xfId="0" applyNumberFormat="1"/>
    <xf numFmtId="0" fontId="7" fillId="14" borderId="0" xfId="0" applyFont="1" applyFill="1"/>
    <xf numFmtId="0" fontId="6" fillId="0" borderId="0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7" fillId="0" borderId="0" xfId="0" applyFont="1" applyAlignment="1">
      <alignment horizontal="center"/>
    </xf>
    <xf numFmtId="0" fontId="0" fillId="17" borderId="21" xfId="0" applyFill="1" applyBorder="1" applyAlignment="1">
      <alignment horizontal="center"/>
    </xf>
    <xf numFmtId="0" fontId="6" fillId="17" borderId="22" xfId="3" applyFont="1" applyFill="1" applyBorder="1" applyProtection="1">
      <protection locked="0"/>
    </xf>
    <xf numFmtId="164" fontId="6" fillId="17" borderId="23" xfId="0" applyNumberFormat="1" applyFont="1" applyFill="1" applyBorder="1"/>
    <xf numFmtId="0" fontId="0" fillId="17" borderId="36" xfId="0" applyFill="1" applyBorder="1" applyAlignment="1">
      <alignment horizontal="center"/>
    </xf>
    <xf numFmtId="0" fontId="31" fillId="17" borderId="37" xfId="3" applyFont="1" applyFill="1" applyBorder="1" applyProtection="1">
      <protection locked="0"/>
    </xf>
    <xf numFmtId="164" fontId="6" fillId="17" borderId="38" xfId="0" applyNumberFormat="1" applyFont="1" applyFill="1" applyBorder="1"/>
    <xf numFmtId="164" fontId="2" fillId="18" borderId="3" xfId="0" applyNumberFormat="1" applyFont="1" applyFill="1" applyBorder="1"/>
    <xf numFmtId="0" fontId="6" fillId="3" borderId="0" xfId="3" applyNumberFormat="1" applyFont="1" applyFill="1" applyAlignment="1" applyProtection="1">
      <alignment horizontal="center"/>
      <protection locked="0"/>
    </xf>
    <xf numFmtId="0" fontId="31" fillId="3" borderId="0" xfId="3" applyFont="1" applyFill="1" applyProtection="1">
      <protection locked="0"/>
    </xf>
    <xf numFmtId="165" fontId="22" fillId="3" borderId="0" xfId="0" applyNumberFormat="1" applyFont="1" applyFill="1" applyBorder="1"/>
    <xf numFmtId="165" fontId="13" fillId="3" borderId="0" xfId="0" applyNumberFormat="1" applyFont="1" applyFill="1" applyBorder="1"/>
    <xf numFmtId="0" fontId="6" fillId="17" borderId="0" xfId="0" applyNumberFormat="1" applyFont="1" applyFill="1" applyBorder="1" applyAlignment="1">
      <alignment horizontal="center"/>
    </xf>
    <xf numFmtId="0" fontId="6" fillId="17" borderId="0" xfId="0" applyFont="1" applyFill="1" applyBorder="1"/>
    <xf numFmtId="165" fontId="22" fillId="17" borderId="0" xfId="0" applyNumberFormat="1" applyFont="1" applyFill="1" applyBorder="1"/>
    <xf numFmtId="165" fontId="13" fillId="17" borderId="0" xfId="0" applyNumberFormat="1" applyFont="1" applyFill="1" applyBorder="1"/>
    <xf numFmtId="0" fontId="13" fillId="17" borderId="0" xfId="0" applyNumberFormat="1" applyFont="1" applyFill="1" applyBorder="1"/>
    <xf numFmtId="168" fontId="22" fillId="19" borderId="8" xfId="0" applyNumberFormat="1" applyFont="1" applyFill="1" applyBorder="1"/>
    <xf numFmtId="168" fontId="38" fillId="19" borderId="8" xfId="0" applyNumberFormat="1" applyFont="1" applyFill="1" applyBorder="1"/>
    <xf numFmtId="0" fontId="2" fillId="20" borderId="2" xfId="0" applyFont="1" applyFill="1" applyBorder="1"/>
    <xf numFmtId="14" fontId="2" fillId="20" borderId="3" xfId="0" applyNumberFormat="1" applyFont="1" applyFill="1" applyBorder="1"/>
    <xf numFmtId="0" fontId="6" fillId="17" borderId="6" xfId="0" applyFont="1" applyFill="1" applyBorder="1"/>
    <xf numFmtId="165" fontId="43" fillId="17" borderId="6" xfId="0" applyNumberFormat="1" applyFont="1" applyFill="1" applyBorder="1"/>
    <xf numFmtId="165" fontId="6" fillId="17" borderId="39" xfId="0" applyNumberFormat="1" applyFont="1" applyFill="1" applyBorder="1"/>
    <xf numFmtId="0" fontId="6" fillId="17" borderId="39" xfId="0" applyFont="1" applyFill="1" applyBorder="1"/>
    <xf numFmtId="165" fontId="43" fillId="17" borderId="40" xfId="0" applyNumberFormat="1" applyFont="1" applyFill="1" applyBorder="1"/>
    <xf numFmtId="165" fontId="2" fillId="21" borderId="8" xfId="0" applyNumberFormat="1" applyFont="1" applyFill="1" applyBorder="1"/>
    <xf numFmtId="0" fontId="0" fillId="17" borderId="0" xfId="0" applyFill="1" applyAlignment="1">
      <alignment horizontal="center"/>
    </xf>
    <xf numFmtId="0" fontId="5" fillId="17" borderId="0" xfId="0" applyFont="1" applyFill="1" applyAlignment="1" applyProtection="1">
      <alignment horizontal="left"/>
      <protection locked="0"/>
    </xf>
    <xf numFmtId="14" fontId="5" fillId="17" borderId="0" xfId="0" applyNumberFormat="1" applyFont="1" applyFill="1"/>
    <xf numFmtId="0" fontId="6" fillId="17" borderId="4" xfId="3" applyFont="1" applyFill="1" applyBorder="1" applyProtection="1">
      <protection locked="0"/>
    </xf>
    <xf numFmtId="168" fontId="5" fillId="17" borderId="4" xfId="0" applyNumberFormat="1" applyFont="1" applyFill="1" applyBorder="1"/>
    <xf numFmtId="165" fontId="5" fillId="17" borderId="4" xfId="0" applyNumberFormat="1" applyFont="1" applyFill="1" applyBorder="1"/>
    <xf numFmtId="165" fontId="5" fillId="17" borderId="0" xfId="0" applyNumberFormat="1" applyFont="1" applyFill="1"/>
    <xf numFmtId="165" fontId="2" fillId="17" borderId="41" xfId="0" applyNumberFormat="1" applyFont="1" applyFill="1" applyBorder="1"/>
    <xf numFmtId="165" fontId="2" fillId="17" borderId="7" xfId="0" applyNumberFormat="1" applyFont="1" applyFill="1" applyBorder="1"/>
    <xf numFmtId="165" fontId="2" fillId="17" borderId="42" xfId="0" applyNumberFormat="1" applyFont="1" applyFill="1" applyBorder="1"/>
    <xf numFmtId="165" fontId="2" fillId="17" borderId="6" xfId="0" applyNumberFormat="1" applyFont="1" applyFill="1" applyBorder="1"/>
    <xf numFmtId="0" fontId="6" fillId="17" borderId="0" xfId="0" applyFont="1" applyFill="1"/>
    <xf numFmtId="165" fontId="7" fillId="17" borderId="0" xfId="0" applyNumberFormat="1" applyFont="1" applyFill="1"/>
    <xf numFmtId="165" fontId="21" fillId="22" borderId="8" xfId="0" applyNumberFormat="1" applyFont="1" applyFill="1" applyBorder="1" applyAlignment="1">
      <alignment horizontal="center"/>
    </xf>
    <xf numFmtId="165" fontId="39" fillId="22" borderId="8" xfId="0" applyNumberFormat="1" applyFont="1" applyFill="1" applyBorder="1" applyAlignment="1">
      <alignment horizontal="center"/>
    </xf>
    <xf numFmtId="165" fontId="21" fillId="23" borderId="8" xfId="0" applyNumberFormat="1" applyFont="1" applyFill="1" applyBorder="1" applyAlignment="1">
      <alignment horizontal="center"/>
    </xf>
    <xf numFmtId="165" fontId="39" fillId="23" borderId="8" xfId="0" applyNumberFormat="1" applyFont="1" applyFill="1" applyBorder="1" applyAlignment="1">
      <alignment horizontal="center"/>
    </xf>
    <xf numFmtId="165" fontId="6" fillId="24" borderId="9" xfId="0" applyNumberFormat="1" applyFont="1" applyFill="1" applyBorder="1"/>
    <xf numFmtId="165" fontId="6" fillId="24" borderId="10" xfId="0" applyNumberFormat="1" applyFont="1" applyFill="1" applyBorder="1"/>
    <xf numFmtId="165" fontId="27" fillId="24" borderId="8" xfId="0" applyNumberFormat="1" applyFont="1" applyFill="1" applyBorder="1" applyAlignment="1">
      <alignment horizontal="center"/>
    </xf>
    <xf numFmtId="165" fontId="33" fillId="24" borderId="8" xfId="0" applyNumberFormat="1" applyFont="1" applyFill="1" applyBorder="1" applyAlignment="1">
      <alignment horizontal="center"/>
    </xf>
    <xf numFmtId="0" fontId="6" fillId="25" borderId="0" xfId="0" applyFont="1" applyFill="1"/>
    <xf numFmtId="165" fontId="15" fillId="25" borderId="0" xfId="0" applyNumberFormat="1" applyFont="1" applyFill="1"/>
    <xf numFmtId="165" fontId="7" fillId="25" borderId="0" xfId="0" applyNumberFormat="1" applyFont="1" applyFill="1"/>
    <xf numFmtId="164" fontId="7" fillId="25" borderId="0" xfId="0" applyNumberFormat="1" applyFont="1" applyFill="1"/>
    <xf numFmtId="0" fontId="37" fillId="26" borderId="8" xfId="0" applyFont="1" applyFill="1" applyBorder="1" applyAlignment="1">
      <alignment horizontal="center"/>
    </xf>
    <xf numFmtId="0" fontId="8" fillId="22" borderId="8" xfId="0" applyFont="1" applyFill="1" applyBorder="1" applyAlignment="1">
      <alignment horizontal="center"/>
    </xf>
    <xf numFmtId="171" fontId="8" fillId="22" borderId="8" xfId="0" applyNumberFormat="1" applyFont="1" applyFill="1" applyBorder="1"/>
    <xf numFmtId="0" fontId="8" fillId="23" borderId="8" xfId="0" applyFont="1" applyFill="1" applyBorder="1" applyAlignment="1">
      <alignment horizontal="center"/>
    </xf>
    <xf numFmtId="166" fontId="8" fillId="23" borderId="8" xfId="0" applyNumberFormat="1" applyFont="1" applyFill="1" applyBorder="1"/>
    <xf numFmtId="164" fontId="7" fillId="17" borderId="0" xfId="0" applyNumberFormat="1" applyFont="1" applyFill="1"/>
    <xf numFmtId="165" fontId="15" fillId="17" borderId="0" xfId="0" applyNumberFormat="1" applyFont="1" applyFill="1"/>
    <xf numFmtId="165" fontId="48" fillId="9" borderId="8" xfId="0" applyNumberFormat="1" applyFont="1" applyFill="1" applyBorder="1" applyAlignment="1">
      <alignment horizontal="center" vertical="center"/>
    </xf>
    <xf numFmtId="165" fontId="30" fillId="9" borderId="8" xfId="0" applyNumberFormat="1" applyFont="1" applyFill="1" applyBorder="1" applyAlignment="1">
      <alignment horizontal="center" vertical="center"/>
    </xf>
    <xf numFmtId="165" fontId="34" fillId="22" borderId="8" xfId="0" applyNumberFormat="1" applyFont="1" applyFill="1" applyBorder="1" applyAlignment="1">
      <alignment horizontal="center" vertical="center" wrapText="1"/>
    </xf>
    <xf numFmtId="165" fontId="34" fillId="23" borderId="8" xfId="0" applyNumberFormat="1" applyFont="1" applyFill="1" applyBorder="1" applyAlignment="1">
      <alignment horizontal="center" vertical="center" wrapText="1"/>
    </xf>
    <xf numFmtId="165" fontId="36" fillId="3" borderId="8" xfId="0" applyNumberFormat="1" applyFont="1" applyFill="1" applyBorder="1"/>
    <xf numFmtId="165" fontId="45" fillId="3" borderId="8" xfId="0" applyNumberFormat="1" applyFont="1" applyFill="1" applyBorder="1"/>
    <xf numFmtId="165" fontId="40" fillId="3" borderId="8" xfId="0" applyNumberFormat="1" applyFont="1" applyFill="1" applyBorder="1"/>
    <xf numFmtId="8" fontId="36" fillId="3" borderId="8" xfId="0" applyNumberFormat="1" applyFont="1" applyFill="1" applyBorder="1"/>
    <xf numFmtId="171" fontId="2" fillId="22" borderId="8" xfId="0" applyNumberFormat="1" applyFont="1" applyFill="1" applyBorder="1"/>
    <xf numFmtId="165" fontId="2" fillId="23" borderId="8" xfId="0" applyNumberFormat="1" applyFont="1" applyFill="1" applyBorder="1" applyAlignment="1">
      <alignment horizontal="right" wrapText="1"/>
    </xf>
    <xf numFmtId="165" fontId="6" fillId="24" borderId="10" xfId="0" applyNumberFormat="1" applyFont="1" applyFill="1" applyBorder="1" applyAlignment="1">
      <alignment horizontal="right"/>
    </xf>
    <xf numFmtId="165" fontId="32" fillId="0" borderId="30" xfId="0" applyNumberFormat="1" applyFont="1" applyFill="1" applyBorder="1"/>
    <xf numFmtId="14" fontId="7" fillId="27" borderId="0" xfId="0" applyNumberFormat="1" applyFont="1" applyFill="1"/>
    <xf numFmtId="0" fontId="7" fillId="27" borderId="0" xfId="0" applyFont="1" applyFill="1"/>
    <xf numFmtId="165" fontId="7" fillId="27" borderId="0" xfId="0" applyNumberFormat="1" applyFont="1" applyFill="1"/>
    <xf numFmtId="164" fontId="7" fillId="27" borderId="0" xfId="0" applyNumberFormat="1" applyFont="1" applyFill="1"/>
    <xf numFmtId="0" fontId="1" fillId="0" borderId="0" xfId="0" applyFont="1"/>
    <xf numFmtId="0" fontId="49" fillId="0" borderId="0" xfId="0" applyFont="1"/>
    <xf numFmtId="165" fontId="44" fillId="0" borderId="0" xfId="0" applyNumberFormat="1" applyFont="1"/>
    <xf numFmtId="165" fontId="14" fillId="0" borderId="0" xfId="0" applyNumberFormat="1" applyFont="1"/>
    <xf numFmtId="0" fontId="6" fillId="28" borderId="0" xfId="0" applyFont="1" applyFill="1"/>
    <xf numFmtId="165" fontId="15" fillId="28" borderId="0" xfId="0" applyNumberFormat="1" applyFont="1" applyFill="1"/>
    <xf numFmtId="165" fontId="7" fillId="28" borderId="0" xfId="0" applyNumberFormat="1" applyFont="1" applyFill="1"/>
    <xf numFmtId="14" fontId="7" fillId="28" borderId="0" xfId="0" applyNumberFormat="1" applyFont="1" applyFill="1"/>
    <xf numFmtId="14" fontId="7" fillId="29" borderId="0" xfId="0" applyNumberFormat="1" applyFont="1" applyFill="1"/>
    <xf numFmtId="0" fontId="6" fillId="29" borderId="0" xfId="0" applyFont="1" applyFill="1"/>
    <xf numFmtId="165" fontId="7" fillId="29" borderId="0" xfId="0" applyNumberFormat="1" applyFont="1" applyFill="1"/>
    <xf numFmtId="165" fontId="15" fillId="29" borderId="0" xfId="0" applyNumberFormat="1" applyFont="1" applyFill="1"/>
    <xf numFmtId="164" fontId="7" fillId="29" borderId="0" xfId="0" applyNumberFormat="1" applyFont="1" applyFill="1"/>
    <xf numFmtId="164" fontId="7" fillId="28" borderId="0" xfId="0" applyNumberFormat="1" applyFont="1" applyFill="1"/>
    <xf numFmtId="0" fontId="13" fillId="28" borderId="0" xfId="0" applyFont="1" applyFill="1" applyBorder="1"/>
    <xf numFmtId="0" fontId="7" fillId="16" borderId="0" xfId="0" applyFont="1" applyFill="1"/>
    <xf numFmtId="165" fontId="0" fillId="3" borderId="0" xfId="0" applyNumberFormat="1" applyFill="1"/>
    <xf numFmtId="0" fontId="1" fillId="30" borderId="0" xfId="0" applyFont="1" applyFill="1"/>
    <xf numFmtId="165" fontId="7" fillId="30" borderId="0" xfId="0" applyNumberFormat="1" applyFont="1" applyFill="1"/>
    <xf numFmtId="164" fontId="7" fillId="30" borderId="0" xfId="0" applyNumberFormat="1" applyFont="1" applyFill="1"/>
    <xf numFmtId="164" fontId="6" fillId="30" borderId="0" xfId="0" applyNumberFormat="1" applyFont="1" applyFill="1"/>
    <xf numFmtId="0" fontId="0" fillId="0" borderId="0" xfId="0" applyAlignment="1">
      <alignment horizontal="right"/>
    </xf>
    <xf numFmtId="165" fontId="0" fillId="0" borderId="0" xfId="0" applyNumberFormat="1" applyFill="1"/>
    <xf numFmtId="14" fontId="5" fillId="20" borderId="2" xfId="0" applyNumberFormat="1" applyFont="1" applyFill="1" applyBorder="1" applyAlignment="1">
      <alignment horizontal="center" vertical="center"/>
    </xf>
    <xf numFmtId="14" fontId="5" fillId="20" borderId="3" xfId="0" applyNumberFormat="1" applyFont="1" applyFill="1" applyBorder="1" applyAlignment="1">
      <alignment horizontal="center" vertical="center"/>
    </xf>
    <xf numFmtId="168" fontId="2" fillId="20" borderId="2" xfId="0" applyNumberFormat="1" applyFont="1" applyFill="1" applyBorder="1" applyAlignment="1">
      <alignment horizontal="center" vertical="center"/>
    </xf>
    <xf numFmtId="168" fontId="2" fillId="20" borderId="3" xfId="0" applyNumberFormat="1" applyFont="1" applyFill="1" applyBorder="1" applyAlignment="1">
      <alignment horizontal="center" vertical="center"/>
    </xf>
    <xf numFmtId="0" fontId="2" fillId="9" borderId="43" xfId="0" applyFont="1" applyFill="1" applyBorder="1" applyAlignment="1">
      <alignment horizontal="center"/>
    </xf>
    <xf numFmtId="0" fontId="2" fillId="9" borderId="44" xfId="0" applyFont="1" applyFill="1" applyBorder="1" applyAlignment="1">
      <alignment horizontal="center"/>
    </xf>
    <xf numFmtId="0" fontId="2" fillId="9" borderId="34" xfId="0" applyFont="1" applyFill="1" applyBorder="1" applyAlignment="1">
      <alignment horizontal="center"/>
    </xf>
    <xf numFmtId="0" fontId="2" fillId="9" borderId="45" xfId="0" applyFont="1" applyFill="1" applyBorder="1" applyAlignment="1">
      <alignment horizontal="center"/>
    </xf>
    <xf numFmtId="14" fontId="2" fillId="9" borderId="35" xfId="0" applyNumberFormat="1" applyFont="1" applyFill="1" applyBorder="1" applyAlignment="1">
      <alignment horizontal="center"/>
    </xf>
    <xf numFmtId="14" fontId="2" fillId="9" borderId="46" xfId="0" applyNumberFormat="1" applyFont="1" applyFill="1" applyBorder="1" applyAlignment="1">
      <alignment horizontal="center"/>
    </xf>
    <xf numFmtId="14" fontId="5" fillId="9" borderId="2" xfId="0" applyNumberFormat="1" applyFont="1" applyFill="1" applyBorder="1" applyAlignment="1">
      <alignment horizontal="center" wrapText="1"/>
    </xf>
    <xf numFmtId="14" fontId="5" fillId="9" borderId="3" xfId="0" applyNumberFormat="1" applyFont="1" applyFill="1" applyBorder="1" applyAlignment="1">
      <alignment horizontal="center" wrapText="1"/>
    </xf>
    <xf numFmtId="165" fontId="27" fillId="7" borderId="43" xfId="0" applyNumberFormat="1" applyFont="1" applyFill="1" applyBorder="1" applyAlignment="1">
      <alignment horizontal="center"/>
    </xf>
    <xf numFmtId="0" fontId="27" fillId="7" borderId="44" xfId="0" applyFont="1" applyFill="1" applyBorder="1" applyAlignment="1">
      <alignment horizontal="center"/>
    </xf>
    <xf numFmtId="165" fontId="27" fillId="8" borderId="43" xfId="0" applyNumberFormat="1" applyFont="1" applyFill="1" applyBorder="1" applyAlignment="1">
      <alignment horizontal="center"/>
    </xf>
    <xf numFmtId="0" fontId="27" fillId="8" borderId="44" xfId="0" applyFont="1" applyFill="1" applyBorder="1" applyAlignment="1">
      <alignment horizontal="center"/>
    </xf>
    <xf numFmtId="171" fontId="2" fillId="22" borderId="43" xfId="0" applyNumberFormat="1" applyFont="1" applyFill="1" applyBorder="1" applyAlignment="1">
      <alignment horizontal="center"/>
    </xf>
    <xf numFmtId="171" fontId="2" fillId="22" borderId="44" xfId="0" applyNumberFormat="1" applyFont="1" applyFill="1" applyBorder="1" applyAlignment="1">
      <alignment horizontal="center"/>
    </xf>
    <xf numFmtId="165" fontId="27" fillId="23" borderId="43" xfId="0" applyNumberFormat="1" applyFont="1" applyFill="1" applyBorder="1" applyAlignment="1">
      <alignment horizontal="center"/>
    </xf>
    <xf numFmtId="0" fontId="27" fillId="23" borderId="44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</cellXfs>
  <cellStyles count="4">
    <cellStyle name="Euro" xfId="1" xr:uid="{00000000-0005-0000-0000-000000000000}"/>
    <cellStyle name="Euro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colors>
    <mruColors>
      <color rgb="FFFFD54F"/>
      <color rgb="FFFF99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defRPr>
            </a:pPr>
            <a:r>
              <a:rPr lang="es-AR"/>
              <a:t>NQN 2022-2023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Grafico!$B$7:$B$18</c:f>
              <c:numCache>
                <c:formatCode>"$"\ #,##0.00</c:formatCode>
                <c:ptCount val="12"/>
                <c:pt idx="0">
                  <c:v>662896.07999999996</c:v>
                </c:pt>
                <c:pt idx="1">
                  <c:v>759310.09</c:v>
                </c:pt>
                <c:pt idx="2">
                  <c:v>537463.85</c:v>
                </c:pt>
                <c:pt idx="3">
                  <c:v>1805470.8800000001</c:v>
                </c:pt>
                <c:pt idx="4">
                  <c:v>1130740.7399999998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D-472A-A24E-4ACC0D6B0619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Grafico!$D$7:$D$18</c:f>
              <c:numCache>
                <c:formatCode>"$"\ #,##0.00</c:formatCode>
                <c:ptCount val="12"/>
                <c:pt idx="0">
                  <c:v>676307.56</c:v>
                </c:pt>
                <c:pt idx="1">
                  <c:v>780696.78</c:v>
                </c:pt>
                <c:pt idx="2">
                  <c:v>904785</c:v>
                </c:pt>
                <c:pt idx="3">
                  <c:v>1701312.9</c:v>
                </c:pt>
                <c:pt idx="4">
                  <c:v>895188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8D-472A-A24E-4ACC0D6B0619}"/>
            </c:ext>
          </c:extLst>
        </c:ser>
        <c:ser>
          <c:idx val="2"/>
          <c:order val="2"/>
          <c:tx>
            <c:strRef>
              <c:f>Grafico!$E$5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Grafico!$E$7:$E$18</c:f>
              <c:numCache>
                <c:formatCode>"$"\ #,##0.00;[Red]"$"\ \-#,##0.00</c:formatCode>
                <c:ptCount val="12"/>
                <c:pt idx="0">
                  <c:v>-18625.94654304476</c:v>
                </c:pt>
                <c:pt idx="1">
                  <c:v>39202.123456955189</c:v>
                </c:pt>
                <c:pt idx="2">
                  <c:v>-195852.53414635058</c:v>
                </c:pt>
                <c:pt idx="3">
                  <c:v>16057.495853649685</c:v>
                </c:pt>
                <c:pt idx="4">
                  <c:v>251610.23585364944</c:v>
                </c:pt>
                <c:pt idx="5">
                  <c:v>251610.23585364944</c:v>
                </c:pt>
                <c:pt idx="6">
                  <c:v>251610.23585364944</c:v>
                </c:pt>
                <c:pt idx="7">
                  <c:v>251610.23585364944</c:v>
                </c:pt>
                <c:pt idx="8">
                  <c:v>251610.23585364944</c:v>
                </c:pt>
                <c:pt idx="9">
                  <c:v>251610.23585364944</c:v>
                </c:pt>
                <c:pt idx="10">
                  <c:v>251610.23585364944</c:v>
                </c:pt>
                <c:pt idx="11">
                  <c:v>251610.23585364944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8D-472A-A24E-4ACC0D6B0619}"/>
            </c:ext>
          </c:extLst>
        </c:ser>
        <c:ser>
          <c:idx val="3"/>
          <c:order val="3"/>
          <c:tx>
            <c:strRef>
              <c:f>Grafico!$F$5</c:f>
              <c:strCache>
                <c:ptCount val="1"/>
                <c:pt idx="0">
                  <c:v>Fondo de reserva 1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Grafico!$F$7:$F$18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D18D-472A-A24E-4ACC0D6B0619}"/>
            </c:ext>
          </c:extLst>
        </c:ser>
        <c:ser>
          <c:idx val="4"/>
          <c:order val="4"/>
          <c:tx>
            <c:strRef>
              <c:f>Grafico!$G$5</c:f>
              <c:strCache>
                <c:ptCount val="1"/>
                <c:pt idx="0">
                  <c:v>Fondo de reserva 2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Grafico!$G$7:$G$18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D18D-472A-A24E-4ACC0D6B0619}"/>
            </c:ext>
          </c:extLst>
        </c:ser>
        <c:ser>
          <c:idx val="5"/>
          <c:order val="5"/>
          <c:tx>
            <c:strRef>
              <c:f>Grafico!$H$5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Grafico!$H$7:$H$18</c:f>
              <c:numCache>
                <c:formatCode>[$USD]\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D18D-472A-A24E-4ACC0D6B0619}"/>
            </c:ext>
          </c:extLst>
        </c:ser>
        <c:ser>
          <c:idx val="6"/>
          <c:order val="6"/>
          <c:tx>
            <c:strRef>
              <c:f>Grafico!$I$5</c:f>
              <c:strCache>
                <c:ptCount val="1"/>
                <c:pt idx="0">
                  <c:v>Reserva Plazo Fijo $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Grafico!$I$7:$I$18</c:f>
              <c:numCache>
                <c:formatCode>"$"\ #,##0.00</c:formatCode>
                <c:ptCount val="12"/>
                <c:pt idx="0">
                  <c:v>58512.759999999995</c:v>
                </c:pt>
                <c:pt idx="1">
                  <c:v>67447.91</c:v>
                </c:pt>
                <c:pt idx="2">
                  <c:v>81201.53</c:v>
                </c:pt>
                <c:pt idx="3">
                  <c:v>795362.46</c:v>
                </c:pt>
                <c:pt idx="4">
                  <c:v>59286.3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8D-472A-A24E-4ACC0D6B0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8361712"/>
        <c:axId val="1"/>
      </c:barChart>
      <c:catAx>
        <c:axId val="164836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648361712"/>
        <c:crosses val="autoZero"/>
        <c:crossBetween val="between"/>
      </c:valAx>
      <c:spPr>
        <a:solidFill>
          <a:sysClr val="window" lastClr="FFFFFF"/>
        </a:solidFill>
        <a:ln>
          <a:solidFill>
            <a:srgbClr val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19616987309576"/>
          <c:y val="0.91428952934281271"/>
          <c:w val="0.88021010904564767"/>
          <c:h val="8.57104706571872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942975</xdr:colOff>
      <xdr:row>4</xdr:row>
      <xdr:rowOff>161925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0539E8E1-9BF5-4D31-8EE2-5EB262865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86425" cy="8096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1390651</xdr:colOff>
      <xdr:row>1</xdr:row>
      <xdr:rowOff>0</xdr:rowOff>
    </xdr:from>
    <xdr:to>
      <xdr:col>1</xdr:col>
      <xdr:colOff>3162301</xdr:colOff>
      <xdr:row>4</xdr:row>
      <xdr:rowOff>133350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D83E9B27-648D-3055-ECAF-4CAB142F76D8}"/>
            </a:ext>
          </a:extLst>
        </xdr:cNvPr>
        <xdr:cNvSpPr txBox="1"/>
      </xdr:nvSpPr>
      <xdr:spPr>
        <a:xfrm>
          <a:off x="1771651" y="161925"/>
          <a:ext cx="1771650" cy="6191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4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-AR" sz="14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NEUQUEN</a:t>
          </a:r>
          <a:endParaRPr lang="es" sz="1400" b="1" u="sng">
            <a:solidFill>
              <a:srgbClr val="008EC0"/>
            </a:solidFill>
            <a:latin typeface="Arial Nova" panose="020B06040202020202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3600450</xdr:colOff>
      <xdr:row>1</xdr:row>
      <xdr:rowOff>133350</xdr:rowOff>
    </xdr:from>
    <xdr:to>
      <xdr:col>2</xdr:col>
      <xdr:colOff>695325</xdr:colOff>
      <xdr:row>4</xdr:row>
      <xdr:rowOff>95250</xdr:rowOff>
    </xdr:to>
    <xdr:pic>
      <xdr:nvPicPr>
        <xdr:cNvPr id="2849465" name="Imagen 4">
          <a:extLst>
            <a:ext uri="{FF2B5EF4-FFF2-40B4-BE49-F238E27FC236}">
              <a16:creationId xmlns:a16="http://schemas.microsoft.com/office/drawing/2014/main" id="{20402A74-FE74-50A2-3EED-4583BFB5C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29527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1</xdr:row>
      <xdr:rowOff>38101</xdr:rowOff>
    </xdr:from>
    <xdr:to>
      <xdr:col>1</xdr:col>
      <xdr:colOff>1057275</xdr:colOff>
      <xdr:row>5</xdr:row>
      <xdr:rowOff>9526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7593FF86-F5BB-AC4A-74AA-A16B78D4E206}"/>
            </a:ext>
          </a:extLst>
        </xdr:cNvPr>
        <xdr:cNvSpPr txBox="1"/>
      </xdr:nvSpPr>
      <xdr:spPr>
        <a:xfrm>
          <a:off x="95250" y="200026"/>
          <a:ext cx="1343025" cy="6286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4</xdr:col>
      <xdr:colOff>1124472</xdr:colOff>
      <xdr:row>0</xdr:row>
      <xdr:rowOff>742950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5672B535-2746-47AB-B404-19B643EEB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7344297" cy="7334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1790700</xdr:colOff>
      <xdr:row>0</xdr:row>
      <xdr:rowOff>0</xdr:rowOff>
    </xdr:from>
    <xdr:to>
      <xdr:col>2</xdr:col>
      <xdr:colOff>419100</xdr:colOff>
      <xdr:row>0</xdr:row>
      <xdr:rowOff>695324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228D51BF-BE5B-FE79-B285-77846E7166BF}"/>
            </a:ext>
          </a:extLst>
        </xdr:cNvPr>
        <xdr:cNvSpPr txBox="1"/>
      </xdr:nvSpPr>
      <xdr:spPr>
        <a:xfrm>
          <a:off x="2619375" y="0"/>
          <a:ext cx="1924050" cy="695324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NQN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514350</xdr:colOff>
      <xdr:row>0</xdr:row>
      <xdr:rowOff>733425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DA1B5421-EE2E-868E-893D-CE07AC09CCF6}"/>
            </a:ext>
          </a:extLst>
        </xdr:cNvPr>
        <xdr:cNvSpPr txBox="1"/>
      </xdr:nvSpPr>
      <xdr:spPr>
        <a:xfrm>
          <a:off x="0" y="0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3</xdr:col>
      <xdr:colOff>400050</xdr:colOff>
      <xdr:row>0</xdr:row>
      <xdr:rowOff>95250</xdr:rowOff>
    </xdr:from>
    <xdr:to>
      <xdr:col>4</xdr:col>
      <xdr:colOff>876300</xdr:colOff>
      <xdr:row>0</xdr:row>
      <xdr:rowOff>542925</xdr:rowOff>
    </xdr:to>
    <xdr:pic>
      <xdr:nvPicPr>
        <xdr:cNvPr id="3006570" name="Imagen 6">
          <a:extLst>
            <a:ext uri="{FF2B5EF4-FFF2-40B4-BE49-F238E27FC236}">
              <a16:creationId xmlns:a16="http://schemas.microsoft.com/office/drawing/2014/main" id="{F31D6343-8A15-E411-F590-BF4924C98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952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952500</xdr:colOff>
      <xdr:row>0</xdr:row>
      <xdr:rowOff>0</xdr:rowOff>
    </xdr:from>
    <xdr:to>
      <xdr:col>14</xdr:col>
      <xdr:colOff>19050</xdr:colOff>
      <xdr:row>0</xdr:row>
      <xdr:rowOff>428625</xdr:rowOff>
    </xdr:to>
    <xdr:grpSp>
      <xdr:nvGrpSpPr>
        <xdr:cNvPr id="2" name="Grupo 5">
          <a:extLst>
            <a:ext uri="{FF2B5EF4-FFF2-40B4-BE49-F238E27FC236}">
              <a16:creationId xmlns:a16="http://schemas.microsoft.com/office/drawing/2014/main" id="{A015DE32-3C84-4C42-9E8D-3FFA1CD6F98A}"/>
            </a:ext>
          </a:extLst>
        </xdr:cNvPr>
        <xdr:cNvGrpSpPr>
          <a:grpSpLocks/>
        </xdr:cNvGrpSpPr>
      </xdr:nvGrpSpPr>
      <xdr:grpSpPr bwMode="auto">
        <a:xfrm>
          <a:off x="8305800" y="0"/>
          <a:ext cx="7896225" cy="428625"/>
          <a:chOff x="7820025" y="0"/>
          <a:chExt cx="7896225" cy="428625"/>
        </a:xfrm>
      </xdr:grpSpPr>
      <xdr:pic>
        <xdr:nvPicPr>
          <xdr:cNvPr id="3" name="1 Imagen">
            <a:extLst>
              <a:ext uri="{FF2B5EF4-FFF2-40B4-BE49-F238E27FC236}">
                <a16:creationId xmlns:a16="http://schemas.microsoft.com/office/drawing/2014/main" id="{69D1CB08-EA62-48A2-B65B-15DB56894C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20025" y="0"/>
            <a:ext cx="789622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24B48787-F240-C6B5-611B-1FF93BB497E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725525" y="0"/>
            <a:ext cx="1971675" cy="4096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857250</xdr:colOff>
      <xdr:row>4</xdr:row>
      <xdr:rowOff>0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82C4A75B-091C-48CD-BDEE-E66A96B84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8267700" cy="971549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22356</xdr:colOff>
      <xdr:row>0</xdr:row>
      <xdr:rowOff>127908</xdr:rowOff>
    </xdr:from>
    <xdr:to>
      <xdr:col>5</xdr:col>
      <xdr:colOff>470030</xdr:colOff>
      <xdr:row>3</xdr:row>
      <xdr:rowOff>280308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0F6ED2D6-E68B-D664-9951-F9561F8C8DD6}"/>
            </a:ext>
          </a:extLst>
        </xdr:cNvPr>
        <xdr:cNvSpPr txBox="1"/>
      </xdr:nvSpPr>
      <xdr:spPr>
        <a:xfrm>
          <a:off x="2708406" y="127908"/>
          <a:ext cx="244792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NQN 2022-2023</a:t>
          </a:r>
        </a:p>
      </xdr:txBody>
    </xdr:sp>
    <xdr:clientData/>
  </xdr:twoCellAnchor>
  <xdr:twoCellAnchor editAs="oneCell">
    <xdr:from>
      <xdr:col>7</xdr:col>
      <xdr:colOff>76200</xdr:colOff>
      <xdr:row>1</xdr:row>
      <xdr:rowOff>104775</xdr:rowOff>
    </xdr:from>
    <xdr:to>
      <xdr:col>8</xdr:col>
      <xdr:colOff>628650</xdr:colOff>
      <xdr:row>3</xdr:row>
      <xdr:rowOff>161925</xdr:rowOff>
    </xdr:to>
    <xdr:pic>
      <xdr:nvPicPr>
        <xdr:cNvPr id="3007591" name="Imagen 5">
          <a:extLst>
            <a:ext uri="{FF2B5EF4-FFF2-40B4-BE49-F238E27FC236}">
              <a16:creationId xmlns:a16="http://schemas.microsoft.com/office/drawing/2014/main" id="{C5DDA149-2211-BC1E-A92D-BA8D7CDB6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6670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1</xdr:row>
      <xdr:rowOff>19050</xdr:rowOff>
    </xdr:from>
    <xdr:to>
      <xdr:col>1</xdr:col>
      <xdr:colOff>695325</xdr:colOff>
      <xdr:row>3</xdr:row>
      <xdr:rowOff>361950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55EC4287-D2B4-771A-C4AC-97D855D2A662}"/>
            </a:ext>
          </a:extLst>
        </xdr:cNvPr>
        <xdr:cNvSpPr txBox="1"/>
      </xdr:nvSpPr>
      <xdr:spPr>
        <a:xfrm>
          <a:off x="114300" y="18097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>
    <xdr:from>
      <xdr:col>11</xdr:col>
      <xdr:colOff>352425</xdr:colOff>
      <xdr:row>1</xdr:row>
      <xdr:rowOff>142875</xdr:rowOff>
    </xdr:from>
    <xdr:to>
      <xdr:col>21</xdr:col>
      <xdr:colOff>123825</xdr:colOff>
      <xdr:row>23</xdr:row>
      <xdr:rowOff>0</xdr:rowOff>
    </xdr:to>
    <xdr:graphicFrame macro="">
      <xdr:nvGraphicFramePr>
        <xdr:cNvPr id="3007593" name="Gráfico 5">
          <a:extLst>
            <a:ext uri="{FF2B5EF4-FFF2-40B4-BE49-F238E27FC236}">
              <a16:creationId xmlns:a16="http://schemas.microsoft.com/office/drawing/2014/main" id="{28A8A780-118C-C57F-D86B-4C1394AB9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5:U163"/>
  <sheetViews>
    <sheetView tabSelected="1" topLeftCell="A18" zoomScale="90" zoomScaleNormal="90" workbookViewId="0"/>
  </sheetViews>
  <sheetFormatPr baseColWidth="10" defaultRowHeight="12.75" x14ac:dyDescent="0.2"/>
  <cols>
    <col min="1" max="1" width="5.7109375" customWidth="1"/>
    <col min="2" max="2" width="65.42578125" style="43" customWidth="1"/>
    <col min="3" max="4" width="14.42578125" style="43" customWidth="1"/>
    <col min="5" max="5" width="13.140625" style="43" customWidth="1"/>
    <col min="6" max="6" width="13.85546875" style="43" customWidth="1"/>
    <col min="7" max="7" width="13.28515625" style="43" customWidth="1"/>
    <col min="8" max="8" width="13.5703125" style="43" customWidth="1"/>
    <col min="9" max="9" width="12.28515625" style="43" customWidth="1"/>
    <col min="10" max="10" width="11.7109375" style="43" customWidth="1"/>
    <col min="11" max="11" width="12.5703125" style="43" customWidth="1"/>
    <col min="12" max="12" width="12" style="43" customWidth="1"/>
    <col min="13" max="14" width="11.7109375" style="43" customWidth="1"/>
    <col min="15" max="15" width="12.7109375" style="43" bestFit="1" customWidth="1"/>
    <col min="16" max="16" width="11.7109375" style="43" bestFit="1" customWidth="1"/>
    <col min="17" max="17" width="14.28515625" customWidth="1"/>
  </cols>
  <sheetData>
    <row r="5" spans="1:5" ht="13.5" thickBot="1" x14ac:dyDescent="0.25"/>
    <row r="6" spans="1:5" ht="21" customHeight="1" thickBot="1" x14ac:dyDescent="0.25">
      <c r="A6" s="337" t="s">
        <v>12</v>
      </c>
      <c r="B6" s="338"/>
      <c r="C6" s="147" t="s">
        <v>10</v>
      </c>
      <c r="E6" s="42"/>
    </row>
    <row r="7" spans="1:5" x14ac:dyDescent="0.2">
      <c r="A7" s="136">
        <v>1</v>
      </c>
      <c r="B7" s="137" t="s">
        <v>32</v>
      </c>
      <c r="C7" s="138">
        <f>Q96-SUM(C47:P47)</f>
        <v>-85577.250000000029</v>
      </c>
      <c r="E7" s="44"/>
    </row>
    <row r="8" spans="1:5" x14ac:dyDescent="0.2">
      <c r="A8" s="139">
        <v>2</v>
      </c>
      <c r="B8" s="140" t="s">
        <v>34</v>
      </c>
      <c r="C8" s="141">
        <f>Q98-SUM(C48:P48)</f>
        <v>0</v>
      </c>
      <c r="E8" s="44"/>
    </row>
    <row r="9" spans="1:5" x14ac:dyDescent="0.2">
      <c r="A9" s="139">
        <v>3</v>
      </c>
      <c r="B9" s="142" t="s">
        <v>67</v>
      </c>
      <c r="C9" s="141">
        <f>Q100-SUM(C49:P49)</f>
        <v>0</v>
      </c>
      <c r="E9" s="44"/>
    </row>
    <row r="10" spans="1:5" x14ac:dyDescent="0.2">
      <c r="A10" s="139">
        <v>4</v>
      </c>
      <c r="B10" s="143" t="s">
        <v>96</v>
      </c>
      <c r="C10" s="141">
        <f>Q102-SUM(C50:P50)</f>
        <v>0</v>
      </c>
      <c r="E10" s="44"/>
    </row>
    <row r="11" spans="1:5" x14ac:dyDescent="0.2">
      <c r="A11" s="139">
        <v>5</v>
      </c>
      <c r="B11" s="144" t="s">
        <v>111</v>
      </c>
      <c r="C11" s="141">
        <f>Q104-SUM(C51:P51)</f>
        <v>0</v>
      </c>
      <c r="E11" s="44"/>
    </row>
    <row r="12" spans="1:5" x14ac:dyDescent="0.2">
      <c r="A12" s="139">
        <v>6</v>
      </c>
      <c r="B12" s="143" t="s">
        <v>37</v>
      </c>
      <c r="C12" s="141">
        <f>Q106-SUM(C52:P52)</f>
        <v>-123307.46999999997</v>
      </c>
      <c r="E12" s="44"/>
    </row>
    <row r="13" spans="1:5" x14ac:dyDescent="0.2">
      <c r="A13" s="139">
        <v>7</v>
      </c>
      <c r="B13" s="143" t="s">
        <v>98</v>
      </c>
      <c r="C13" s="141">
        <f>Q108-SUM(C53:P53)</f>
        <v>0</v>
      </c>
      <c r="E13" s="44"/>
    </row>
    <row r="14" spans="1:5" x14ac:dyDescent="0.2">
      <c r="A14" s="139">
        <v>8</v>
      </c>
      <c r="B14" s="143" t="s">
        <v>100</v>
      </c>
      <c r="C14" s="141">
        <f>Q110-SUM(C54:P54)</f>
        <v>0</v>
      </c>
      <c r="E14" s="44"/>
    </row>
    <row r="15" spans="1:5" x14ac:dyDescent="0.2">
      <c r="A15" s="139">
        <v>9</v>
      </c>
      <c r="B15" s="143" t="s">
        <v>38</v>
      </c>
      <c r="C15" s="141">
        <f>Q112-SUM(C55:P55)</f>
        <v>0</v>
      </c>
      <c r="E15" s="44"/>
    </row>
    <row r="16" spans="1:5" x14ac:dyDescent="0.2">
      <c r="A16" s="139">
        <v>10</v>
      </c>
      <c r="B16" s="143" t="s">
        <v>39</v>
      </c>
      <c r="C16" s="141">
        <f>Q114-SUM(C56:P56)</f>
        <v>0</v>
      </c>
      <c r="E16" s="44"/>
    </row>
    <row r="17" spans="1:7" x14ac:dyDescent="0.2">
      <c r="A17" s="139">
        <v>11</v>
      </c>
      <c r="B17" s="143" t="s">
        <v>40</v>
      </c>
      <c r="C17" s="141">
        <f>Q116-SUM(C57:P57)</f>
        <v>0</v>
      </c>
      <c r="E17" s="44"/>
    </row>
    <row r="18" spans="1:7" x14ac:dyDescent="0.2">
      <c r="A18" s="139">
        <v>12</v>
      </c>
      <c r="B18" s="143" t="s">
        <v>41</v>
      </c>
      <c r="C18" s="141">
        <f>Q118-SUM(C58:P58)</f>
        <v>0</v>
      </c>
      <c r="E18" s="44"/>
    </row>
    <row r="19" spans="1:7" x14ac:dyDescent="0.2">
      <c r="A19" s="139">
        <v>13</v>
      </c>
      <c r="B19" s="142" t="s">
        <v>68</v>
      </c>
      <c r="C19" s="141">
        <f>Q120-SUM(C59:P59)</f>
        <v>0</v>
      </c>
      <c r="E19" s="44"/>
    </row>
    <row r="20" spans="1:7" x14ac:dyDescent="0.2">
      <c r="A20" s="139">
        <v>14</v>
      </c>
      <c r="B20" s="143" t="s">
        <v>51</v>
      </c>
      <c r="C20" s="141">
        <f>Q122-SUM(C60:P60)</f>
        <v>-48799.3</v>
      </c>
      <c r="E20" s="44"/>
    </row>
    <row r="21" spans="1:7" x14ac:dyDescent="0.2">
      <c r="A21" s="139">
        <v>15</v>
      </c>
      <c r="B21" s="144" t="s">
        <v>62</v>
      </c>
      <c r="C21" s="141">
        <f>Q124-SUM(C61:P61)</f>
        <v>-6323.4600000000064</v>
      </c>
      <c r="E21" s="44"/>
    </row>
    <row r="22" spans="1:7" x14ac:dyDescent="0.2">
      <c r="A22" s="139">
        <v>16</v>
      </c>
      <c r="B22" s="143" t="s">
        <v>43</v>
      </c>
      <c r="C22" s="141">
        <f>Q126-SUM(C62:P62)</f>
        <v>0</v>
      </c>
      <c r="E22" s="44"/>
      <c r="G22" s="213"/>
    </row>
    <row r="23" spans="1:7" x14ac:dyDescent="0.2">
      <c r="A23" s="139">
        <v>17</v>
      </c>
      <c r="B23" s="143" t="s">
        <v>44</v>
      </c>
      <c r="C23" s="141">
        <f>Q128-SUM(C63:P63)</f>
        <v>-20555.479999999996</v>
      </c>
      <c r="E23" s="44"/>
      <c r="G23" s="214"/>
    </row>
    <row r="24" spans="1:7" x14ac:dyDescent="0.2">
      <c r="A24" s="139">
        <v>18</v>
      </c>
      <c r="B24" s="143" t="s">
        <v>65</v>
      </c>
      <c r="C24" s="141">
        <f>Q130-SUM(C64:P64)</f>
        <v>0</v>
      </c>
      <c r="E24" s="44"/>
      <c r="G24" s="213"/>
    </row>
    <row r="25" spans="1:7" x14ac:dyDescent="0.2">
      <c r="A25" s="139">
        <v>19</v>
      </c>
      <c r="B25" s="143" t="s">
        <v>103</v>
      </c>
      <c r="C25" s="141">
        <f>Q132-SUM(C65:P65)</f>
        <v>0</v>
      </c>
      <c r="E25" s="44"/>
      <c r="G25" s="72"/>
    </row>
    <row r="26" spans="1:7" x14ac:dyDescent="0.2">
      <c r="A26" s="139">
        <v>20</v>
      </c>
      <c r="B26" s="144" t="s">
        <v>69</v>
      </c>
      <c r="C26" s="141">
        <f>Q134-SUM(C66:P66)</f>
        <v>-18970.380000000012</v>
      </c>
      <c r="E26" s="44"/>
      <c r="G26" s="213"/>
    </row>
    <row r="27" spans="1:7" x14ac:dyDescent="0.2">
      <c r="A27" s="139">
        <v>21</v>
      </c>
      <c r="B27" s="143" t="s">
        <v>46</v>
      </c>
      <c r="C27" s="141">
        <f>Q136-SUM(C67:P67)</f>
        <v>-91</v>
      </c>
      <c r="E27" s="44"/>
      <c r="G27" s="2"/>
    </row>
    <row r="28" spans="1:7" x14ac:dyDescent="0.2">
      <c r="A28" s="139">
        <v>22</v>
      </c>
      <c r="B28" s="143" t="s">
        <v>56</v>
      </c>
      <c r="C28" s="141">
        <f>Q138-SUM(C68:P68)</f>
        <v>0</v>
      </c>
      <c r="E28" s="44"/>
    </row>
    <row r="29" spans="1:7" x14ac:dyDescent="0.2">
      <c r="A29" s="139">
        <v>23</v>
      </c>
      <c r="B29" s="145" t="s">
        <v>47</v>
      </c>
      <c r="C29" s="141">
        <f>Q140-SUM(C69:P69)</f>
        <v>0</v>
      </c>
      <c r="E29" s="44"/>
    </row>
    <row r="30" spans="1:7" x14ac:dyDescent="0.2">
      <c r="A30" s="139">
        <v>24</v>
      </c>
      <c r="B30" s="143" t="s">
        <v>48</v>
      </c>
      <c r="C30" s="141">
        <f>Q142-SUM(C70:P70)</f>
        <v>0</v>
      </c>
      <c r="E30" s="44"/>
    </row>
    <row r="31" spans="1:7" x14ac:dyDescent="0.2">
      <c r="A31" s="139">
        <v>25</v>
      </c>
      <c r="B31" s="143" t="s">
        <v>49</v>
      </c>
      <c r="C31" s="141">
        <f>Q144-SUM(C71:P71)</f>
        <v>-47425.950000000012</v>
      </c>
      <c r="E31" s="44"/>
    </row>
    <row r="32" spans="1:7" x14ac:dyDescent="0.2">
      <c r="A32" s="139">
        <v>26</v>
      </c>
      <c r="B32" s="143" t="s">
        <v>50</v>
      </c>
      <c r="C32" s="141">
        <f>Q146-SUM(C72:P72)</f>
        <v>-6323.4599999999991</v>
      </c>
      <c r="E32" s="44"/>
    </row>
    <row r="33" spans="1:16" x14ac:dyDescent="0.2">
      <c r="A33" s="139">
        <v>27</v>
      </c>
      <c r="B33" s="143"/>
      <c r="C33" s="141">
        <f>Q148-SUM(C73:P73)</f>
        <v>0</v>
      </c>
      <c r="E33" s="44"/>
    </row>
    <row r="34" spans="1:16" x14ac:dyDescent="0.2">
      <c r="A34" s="139">
        <v>28</v>
      </c>
      <c r="B34" s="151"/>
      <c r="C34" s="141">
        <f>Q150-SUM(C74:P74)</f>
        <v>0</v>
      </c>
      <c r="E34" s="235"/>
    </row>
    <row r="35" spans="1:16" x14ac:dyDescent="0.2">
      <c r="A35" s="139"/>
      <c r="B35" s="146"/>
      <c r="C35" s="141"/>
      <c r="E35" s="44"/>
      <c r="F35" s="11"/>
    </row>
    <row r="36" spans="1:16" x14ac:dyDescent="0.2">
      <c r="A36" s="139"/>
      <c r="B36" s="146"/>
      <c r="C36" s="141"/>
      <c r="E36" s="44"/>
      <c r="F36" s="11"/>
    </row>
    <row r="37" spans="1:16" x14ac:dyDescent="0.2">
      <c r="A37" s="139"/>
      <c r="B37" s="146"/>
      <c r="C37" s="141"/>
      <c r="E37" s="44"/>
      <c r="F37" s="11"/>
    </row>
    <row r="38" spans="1:16" x14ac:dyDescent="0.2">
      <c r="A38" s="236">
        <v>1</v>
      </c>
      <c r="B38" s="237" t="s">
        <v>115</v>
      </c>
      <c r="C38" s="238">
        <f>Q158-SUM(C78:P78)</f>
        <v>0</v>
      </c>
      <c r="E38" s="44"/>
      <c r="F38" s="11"/>
    </row>
    <row r="39" spans="1:16" x14ac:dyDescent="0.2">
      <c r="A39" s="236">
        <v>2</v>
      </c>
      <c r="B39" s="237" t="s">
        <v>14</v>
      </c>
      <c r="C39" s="238">
        <f>Q160-SUM(C79:P79)</f>
        <v>0</v>
      </c>
      <c r="E39" s="44"/>
      <c r="F39" s="11"/>
    </row>
    <row r="40" spans="1:16" ht="13.5" thickBot="1" x14ac:dyDescent="0.25">
      <c r="A40" s="239"/>
      <c r="B40" s="240"/>
      <c r="C40" s="241"/>
    </row>
    <row r="41" spans="1:16" ht="13.5" thickBot="1" x14ac:dyDescent="0.25">
      <c r="B41" s="36" t="s">
        <v>13</v>
      </c>
      <c r="C41" s="242">
        <f>SUM(C7:C40)</f>
        <v>-357373.75000000006</v>
      </c>
    </row>
    <row r="42" spans="1:16" x14ac:dyDescent="0.2">
      <c r="D42" s="216">
        <f>C41+C42</f>
        <v>-357373.75000000006</v>
      </c>
      <c r="E42" s="57"/>
    </row>
    <row r="43" spans="1:16" x14ac:dyDescent="0.2">
      <c r="C43" s="57"/>
    </row>
    <row r="44" spans="1:16" ht="13.5" thickBot="1" x14ac:dyDescent="0.25"/>
    <row r="45" spans="1:16" ht="12.75" customHeight="1" x14ac:dyDescent="0.2">
      <c r="A45" s="339" t="s">
        <v>4</v>
      </c>
      <c r="B45" s="340"/>
      <c r="C45" s="343" t="s">
        <v>116</v>
      </c>
      <c r="D45" s="148">
        <v>44754</v>
      </c>
      <c r="E45" s="148">
        <v>44781</v>
      </c>
      <c r="F45" s="148">
        <v>44816</v>
      </c>
      <c r="G45" s="148">
        <v>44845</v>
      </c>
      <c r="H45" s="148">
        <v>44876</v>
      </c>
      <c r="I45" s="148"/>
      <c r="J45" s="148"/>
      <c r="K45" s="148"/>
      <c r="L45" s="148"/>
      <c r="M45" s="148"/>
      <c r="N45" s="148"/>
      <c r="O45" s="148"/>
      <c r="P45" s="148" t="s">
        <v>101</v>
      </c>
    </row>
    <row r="46" spans="1:16" ht="13.5" thickBot="1" x14ac:dyDescent="0.25">
      <c r="A46" s="341" t="s">
        <v>1</v>
      </c>
      <c r="B46" s="342"/>
      <c r="C46" s="344" t="s">
        <v>10</v>
      </c>
      <c r="D46" s="149" t="s">
        <v>5</v>
      </c>
      <c r="E46" s="149" t="s">
        <v>5</v>
      </c>
      <c r="F46" s="149" t="s">
        <v>5</v>
      </c>
      <c r="G46" s="149" t="s">
        <v>5</v>
      </c>
      <c r="H46" s="149" t="s">
        <v>5</v>
      </c>
      <c r="I46" s="149" t="s">
        <v>5</v>
      </c>
      <c r="J46" s="149" t="s">
        <v>5</v>
      </c>
      <c r="K46" s="149" t="s">
        <v>5</v>
      </c>
      <c r="L46" s="149" t="s">
        <v>5</v>
      </c>
      <c r="M46" s="149" t="s">
        <v>5</v>
      </c>
      <c r="N46" s="149" t="s">
        <v>5</v>
      </c>
      <c r="O46" s="149" t="s">
        <v>5</v>
      </c>
      <c r="P46" s="149" t="s">
        <v>5</v>
      </c>
    </row>
    <row r="47" spans="1:16" x14ac:dyDescent="0.2">
      <c r="A47" s="69">
        <v>1</v>
      </c>
      <c r="B47" s="72" t="s">
        <v>32</v>
      </c>
      <c r="C47" s="150">
        <v>40855.65</v>
      </c>
      <c r="D47" s="70">
        <v>29384.85</v>
      </c>
      <c r="E47" s="70">
        <v>34103.85</v>
      </c>
      <c r="F47" s="70">
        <v>34485</v>
      </c>
      <c r="G47" s="70">
        <v>38151.300000000003</v>
      </c>
      <c r="H47" s="70">
        <v>47425.95</v>
      </c>
      <c r="I47" s="70"/>
      <c r="J47" s="70"/>
      <c r="K47" s="70"/>
      <c r="L47" s="70"/>
      <c r="M47" s="70"/>
      <c r="N47" s="70"/>
      <c r="O47" s="70"/>
      <c r="P47" s="70"/>
    </row>
    <row r="48" spans="1:16" s="15" customFormat="1" x14ac:dyDescent="0.2">
      <c r="A48" s="243">
        <v>2</v>
      </c>
      <c r="B48" s="244" t="s">
        <v>34</v>
      </c>
      <c r="C48" s="245"/>
      <c r="D48" s="246">
        <v>76400.61</v>
      </c>
      <c r="E48" s="246">
        <v>88670.01</v>
      </c>
      <c r="F48" s="246">
        <v>89661</v>
      </c>
      <c r="G48" s="246">
        <v>99193.38</v>
      </c>
      <c r="H48" s="246">
        <v>82204.98</v>
      </c>
      <c r="I48" s="246"/>
      <c r="J48" s="246"/>
      <c r="K48" s="246"/>
      <c r="L48" s="246"/>
      <c r="M48" s="246"/>
      <c r="N48" s="246"/>
      <c r="O48" s="246"/>
      <c r="P48" s="246"/>
    </row>
    <row r="49" spans="1:16" x14ac:dyDescent="0.2">
      <c r="A49" s="69">
        <v>3</v>
      </c>
      <c r="B49" s="72" t="s">
        <v>67</v>
      </c>
      <c r="C49" s="150"/>
      <c r="D49" s="70">
        <v>3917.98</v>
      </c>
      <c r="E49" s="70">
        <v>4547.18</v>
      </c>
      <c r="F49" s="70">
        <v>4598</v>
      </c>
      <c r="G49" s="70">
        <v>5086.84</v>
      </c>
      <c r="H49" s="70">
        <v>6323.46</v>
      </c>
      <c r="I49" s="70"/>
      <c r="J49" s="70"/>
      <c r="K49" s="70"/>
      <c r="L49" s="70"/>
      <c r="M49" s="70"/>
      <c r="N49" s="70"/>
      <c r="O49" s="70"/>
      <c r="P49" s="70"/>
    </row>
    <row r="50" spans="1:16" s="15" customFormat="1" x14ac:dyDescent="0.2">
      <c r="A50" s="243">
        <v>4</v>
      </c>
      <c r="B50" s="244" t="s">
        <v>96</v>
      </c>
      <c r="C50" s="245"/>
      <c r="D50" s="246">
        <v>29384.85</v>
      </c>
      <c r="E50" s="246">
        <v>34103.85</v>
      </c>
      <c r="F50" s="246">
        <v>34485</v>
      </c>
      <c r="G50" s="246">
        <v>38151.300000000003</v>
      </c>
      <c r="H50" s="246">
        <v>47425.95</v>
      </c>
      <c r="I50" s="246"/>
      <c r="J50" s="246"/>
      <c r="K50" s="246"/>
      <c r="L50" s="246"/>
      <c r="M50" s="246"/>
      <c r="N50" s="246"/>
      <c r="O50" s="246"/>
      <c r="P50" s="246"/>
    </row>
    <row r="51" spans="1:16" x14ac:dyDescent="0.2">
      <c r="A51" s="69">
        <v>5</v>
      </c>
      <c r="B51" s="72" t="s">
        <v>111</v>
      </c>
      <c r="C51" s="150"/>
      <c r="D51" s="70">
        <v>3917.98</v>
      </c>
      <c r="E51" s="70">
        <v>4547.18</v>
      </c>
      <c r="F51" s="70">
        <v>4598</v>
      </c>
      <c r="G51" s="70">
        <v>5086.84</v>
      </c>
      <c r="H51" s="70">
        <v>6323.46</v>
      </c>
      <c r="I51" s="70"/>
      <c r="J51" s="70"/>
      <c r="K51" s="70"/>
      <c r="L51" s="70"/>
      <c r="M51" s="70"/>
      <c r="N51" s="70"/>
      <c r="O51" s="70"/>
      <c r="P51" s="70"/>
    </row>
    <row r="52" spans="1:16" s="15" customFormat="1" x14ac:dyDescent="0.2">
      <c r="A52" s="243">
        <v>6</v>
      </c>
      <c r="B52" s="244" t="s">
        <v>37</v>
      </c>
      <c r="C52" s="245"/>
      <c r="D52" s="246">
        <v>76400.61</v>
      </c>
      <c r="E52" s="246">
        <v>88670.01</v>
      </c>
      <c r="F52" s="246">
        <v>89661</v>
      </c>
      <c r="G52" s="246">
        <v>99193.38</v>
      </c>
      <c r="H52" s="246">
        <v>123307.47</v>
      </c>
      <c r="I52" s="246"/>
      <c r="J52" s="246"/>
      <c r="K52" s="246"/>
      <c r="L52" s="246"/>
      <c r="M52" s="246"/>
      <c r="N52" s="246"/>
      <c r="O52" s="246"/>
      <c r="P52" s="246"/>
    </row>
    <row r="53" spans="1:16" x14ac:dyDescent="0.2">
      <c r="A53" s="69">
        <v>7</v>
      </c>
      <c r="B53" s="72" t="s">
        <v>98</v>
      </c>
      <c r="C53" s="15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</row>
    <row r="54" spans="1:16" s="15" customFormat="1" x14ac:dyDescent="0.2">
      <c r="A54" s="243">
        <v>8</v>
      </c>
      <c r="B54" s="244" t="s">
        <v>100</v>
      </c>
      <c r="C54" s="245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</row>
    <row r="55" spans="1:16" x14ac:dyDescent="0.2">
      <c r="A55" s="69">
        <v>9</v>
      </c>
      <c r="B55" s="72" t="s">
        <v>38</v>
      </c>
      <c r="C55" s="150"/>
      <c r="D55" s="70">
        <v>39179.800000000003</v>
      </c>
      <c r="E55" s="70">
        <v>45471.8</v>
      </c>
      <c r="F55" s="70">
        <v>45980</v>
      </c>
      <c r="G55" s="70">
        <v>66128.92</v>
      </c>
      <c r="H55" s="70">
        <v>82204.98</v>
      </c>
      <c r="I55" s="70"/>
      <c r="J55" s="70"/>
      <c r="K55" s="70"/>
      <c r="L55" s="70"/>
      <c r="M55" s="70"/>
      <c r="N55" s="70"/>
      <c r="O55" s="70"/>
      <c r="P55" s="70"/>
    </row>
    <row r="56" spans="1:16" s="15" customFormat="1" x14ac:dyDescent="0.2">
      <c r="A56" s="243">
        <v>10</v>
      </c>
      <c r="B56" s="244" t="s">
        <v>39</v>
      </c>
      <c r="C56" s="245"/>
      <c r="D56" s="246">
        <v>17630.91</v>
      </c>
      <c r="E56" s="246">
        <v>20462.310000000001</v>
      </c>
      <c r="F56" s="246">
        <v>20691</v>
      </c>
      <c r="G56" s="246">
        <v>38151.300000000003</v>
      </c>
      <c r="H56" s="246">
        <v>28455.57</v>
      </c>
      <c r="I56" s="246"/>
      <c r="J56" s="246"/>
      <c r="K56" s="246"/>
      <c r="L56" s="246"/>
      <c r="M56" s="246"/>
      <c r="N56" s="246"/>
      <c r="O56" s="246"/>
      <c r="P56" s="246"/>
    </row>
    <row r="57" spans="1:16" x14ac:dyDescent="0.2">
      <c r="A57" s="69">
        <v>11</v>
      </c>
      <c r="B57" s="72" t="s">
        <v>40</v>
      </c>
      <c r="C57" s="150"/>
      <c r="D57" s="70">
        <v>29384.85</v>
      </c>
      <c r="E57" s="70">
        <v>34103.85</v>
      </c>
      <c r="F57" s="70">
        <v>34485</v>
      </c>
      <c r="G57" s="70">
        <v>38151.300000000003</v>
      </c>
      <c r="H57" s="70">
        <v>47425.95</v>
      </c>
      <c r="I57" s="70"/>
      <c r="J57" s="70"/>
      <c r="K57" s="70"/>
      <c r="L57" s="70"/>
      <c r="M57" s="70"/>
      <c r="N57" s="70"/>
      <c r="O57" s="70"/>
      <c r="P57" s="70"/>
    </row>
    <row r="58" spans="1:16" s="15" customFormat="1" x14ac:dyDescent="0.2">
      <c r="A58" s="243">
        <v>12</v>
      </c>
      <c r="B58" s="244" t="s">
        <v>41</v>
      </c>
      <c r="C58" s="245"/>
      <c r="D58" s="246">
        <v>3917.98</v>
      </c>
      <c r="E58" s="246">
        <v>4547.18</v>
      </c>
      <c r="F58" s="246">
        <v>4598</v>
      </c>
      <c r="G58" s="246">
        <v>5086.84</v>
      </c>
      <c r="H58" s="246">
        <v>6323.46</v>
      </c>
      <c r="I58" s="246"/>
      <c r="J58" s="246"/>
      <c r="K58" s="246"/>
      <c r="L58" s="246"/>
      <c r="M58" s="246"/>
      <c r="N58" s="246"/>
      <c r="O58" s="246"/>
      <c r="P58" s="246"/>
    </row>
    <row r="59" spans="1:16" x14ac:dyDescent="0.2">
      <c r="A59" s="69">
        <v>13</v>
      </c>
      <c r="B59" s="72" t="s">
        <v>68</v>
      </c>
      <c r="C59" s="150"/>
      <c r="D59" s="70">
        <v>39179.800000000003</v>
      </c>
      <c r="E59" s="70">
        <v>45471.8</v>
      </c>
      <c r="F59" s="70">
        <v>45980</v>
      </c>
      <c r="G59" s="70">
        <v>50868.4</v>
      </c>
      <c r="H59" s="70">
        <v>63234.6</v>
      </c>
      <c r="I59" s="70"/>
      <c r="J59" s="70"/>
      <c r="K59" s="70"/>
      <c r="L59" s="70"/>
      <c r="M59" s="70"/>
      <c r="N59" s="70"/>
      <c r="O59" s="70"/>
      <c r="P59" s="70"/>
    </row>
    <row r="60" spans="1:16" s="15" customFormat="1" x14ac:dyDescent="0.2">
      <c r="A60" s="243">
        <v>14</v>
      </c>
      <c r="B60" s="244" t="s">
        <v>51</v>
      </c>
      <c r="C60" s="245">
        <v>8171.13</v>
      </c>
      <c r="D60" s="246">
        <v>9794.9500000000007</v>
      </c>
      <c r="E60" s="246">
        <v>6820.77</v>
      </c>
      <c r="F60" s="246">
        <v>6897</v>
      </c>
      <c r="G60" s="246">
        <v>7630.26</v>
      </c>
      <c r="H60" s="246">
        <v>9485.19</v>
      </c>
      <c r="I60" s="246"/>
      <c r="J60" s="246"/>
      <c r="K60" s="246"/>
      <c r="L60" s="246"/>
      <c r="M60" s="246"/>
      <c r="N60" s="246"/>
      <c r="O60" s="246"/>
      <c r="P60" s="246"/>
    </row>
    <row r="61" spans="1:16" x14ac:dyDescent="0.2">
      <c r="A61" s="69">
        <v>15</v>
      </c>
      <c r="B61" s="72" t="s">
        <v>62</v>
      </c>
      <c r="C61" s="150">
        <v>8370.7800000000007</v>
      </c>
      <c r="D61" s="70">
        <v>3917.98</v>
      </c>
      <c r="E61" s="70">
        <v>4547.18</v>
      </c>
      <c r="F61" s="70">
        <v>4598</v>
      </c>
      <c r="G61" s="70">
        <v>5086.84</v>
      </c>
      <c r="H61" s="70">
        <v>6323.46</v>
      </c>
      <c r="I61" s="70"/>
      <c r="J61" s="70"/>
      <c r="K61" s="70"/>
      <c r="L61" s="70"/>
      <c r="M61" s="70"/>
      <c r="N61" s="70"/>
      <c r="O61" s="70"/>
      <c r="P61" s="70"/>
    </row>
    <row r="62" spans="1:16" s="15" customFormat="1" x14ac:dyDescent="0.2">
      <c r="A62" s="243">
        <v>16</v>
      </c>
      <c r="B62" s="244" t="s">
        <v>43</v>
      </c>
      <c r="C62" s="245"/>
      <c r="D62" s="246">
        <v>50933.74</v>
      </c>
      <c r="E62" s="246">
        <v>59113.34</v>
      </c>
      <c r="F62" s="246">
        <v>59774</v>
      </c>
      <c r="G62" s="246">
        <v>66128.92</v>
      </c>
      <c r="H62" s="246">
        <v>82204.98</v>
      </c>
      <c r="I62" s="246"/>
      <c r="J62" s="246"/>
      <c r="K62" s="246"/>
      <c r="L62" s="246"/>
      <c r="M62" s="246"/>
      <c r="N62" s="246"/>
      <c r="O62" s="246"/>
      <c r="P62" s="246"/>
    </row>
    <row r="63" spans="1:16" x14ac:dyDescent="0.2">
      <c r="A63" s="69">
        <v>17</v>
      </c>
      <c r="B63" s="72" t="s">
        <v>44</v>
      </c>
      <c r="C63" s="150">
        <v>24589.62</v>
      </c>
      <c r="D63" s="70">
        <v>3917.98</v>
      </c>
      <c r="E63" s="70">
        <v>4547.18</v>
      </c>
      <c r="F63" s="70">
        <v>4598</v>
      </c>
      <c r="G63" s="70">
        <v>5086.84</v>
      </c>
      <c r="H63" s="70">
        <v>6323.46</v>
      </c>
      <c r="I63" s="70"/>
      <c r="J63" s="70"/>
      <c r="K63" s="70"/>
      <c r="L63" s="70"/>
      <c r="M63" s="70"/>
      <c r="N63" s="70"/>
      <c r="O63" s="70"/>
      <c r="P63" s="70"/>
    </row>
    <row r="64" spans="1:16" s="15" customFormat="1" x14ac:dyDescent="0.2">
      <c r="A64" s="243">
        <v>18</v>
      </c>
      <c r="B64" s="244" t="s">
        <v>65</v>
      </c>
      <c r="C64" s="245"/>
      <c r="D64" s="246">
        <v>39179.800000000003</v>
      </c>
      <c r="E64" s="246">
        <v>45471.8</v>
      </c>
      <c r="F64" s="246">
        <v>45980</v>
      </c>
      <c r="G64" s="246">
        <v>66128.92</v>
      </c>
      <c r="H64" s="246">
        <v>82204.98</v>
      </c>
      <c r="I64" s="246"/>
      <c r="J64" s="246"/>
      <c r="K64" s="246"/>
      <c r="L64" s="246"/>
      <c r="M64" s="246"/>
      <c r="N64" s="246"/>
      <c r="O64" s="246"/>
      <c r="P64" s="246"/>
    </row>
    <row r="65" spans="1:16" x14ac:dyDescent="0.2">
      <c r="A65" s="69">
        <v>19</v>
      </c>
      <c r="B65" s="72" t="s">
        <v>103</v>
      </c>
      <c r="C65" s="15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</row>
    <row r="66" spans="1:16" s="15" customFormat="1" x14ac:dyDescent="0.2">
      <c r="A66" s="243">
        <v>20</v>
      </c>
      <c r="B66" s="244" t="s">
        <v>69</v>
      </c>
      <c r="C66" s="245">
        <v>6373.9</v>
      </c>
      <c r="D66" s="246">
        <v>11753.94</v>
      </c>
      <c r="E66" s="246">
        <v>13641.54</v>
      </c>
      <c r="F66" s="246">
        <v>13794</v>
      </c>
      <c r="G66" s="246">
        <v>15260.52</v>
      </c>
      <c r="H66" s="246">
        <v>18970.38</v>
      </c>
      <c r="I66" s="246"/>
      <c r="J66" s="246"/>
      <c r="K66" s="246"/>
      <c r="L66" s="246"/>
      <c r="M66" s="246"/>
      <c r="N66" s="246"/>
      <c r="O66" s="246"/>
      <c r="P66" s="246"/>
    </row>
    <row r="67" spans="1:16" x14ac:dyDescent="0.2">
      <c r="A67" s="69">
        <v>21</v>
      </c>
      <c r="B67" s="72" t="s">
        <v>46</v>
      </c>
      <c r="C67" s="150"/>
      <c r="D67" s="70">
        <v>29384.85</v>
      </c>
      <c r="E67" s="70">
        <v>34103.85</v>
      </c>
      <c r="F67" s="70">
        <v>34485</v>
      </c>
      <c r="G67" s="70">
        <v>38151.300000000003</v>
      </c>
      <c r="H67" s="70">
        <v>47425.95</v>
      </c>
      <c r="I67" s="70"/>
      <c r="J67" s="70"/>
      <c r="K67" s="70"/>
      <c r="L67" s="70"/>
      <c r="M67" s="70"/>
      <c r="N67" s="70"/>
      <c r="O67" s="70"/>
      <c r="P67" s="70"/>
    </row>
    <row r="68" spans="1:16" s="15" customFormat="1" x14ac:dyDescent="0.2">
      <c r="A68" s="243">
        <v>22</v>
      </c>
      <c r="B68" s="244" t="s">
        <v>56</v>
      </c>
      <c r="C68" s="245"/>
      <c r="D68" s="246">
        <v>11753.94</v>
      </c>
      <c r="E68" s="246">
        <v>13641.54</v>
      </c>
      <c r="F68" s="246">
        <v>13794</v>
      </c>
      <c r="G68" s="246">
        <v>15260.52</v>
      </c>
      <c r="H68" s="246">
        <v>18970.38</v>
      </c>
      <c r="I68" s="246"/>
      <c r="J68" s="246"/>
      <c r="K68" s="246"/>
      <c r="L68" s="246"/>
      <c r="M68" s="246"/>
      <c r="N68" s="246"/>
      <c r="O68" s="246"/>
      <c r="P68" s="246"/>
    </row>
    <row r="69" spans="1:16" x14ac:dyDescent="0.2">
      <c r="A69" s="69">
        <v>23</v>
      </c>
      <c r="B69" s="72" t="s">
        <v>47</v>
      </c>
      <c r="C69" s="150"/>
      <c r="D69" s="70">
        <v>127334.35</v>
      </c>
      <c r="E69" s="70">
        <v>147783.35</v>
      </c>
      <c r="F69" s="70">
        <v>149435</v>
      </c>
      <c r="G69" s="70">
        <v>165322.29999999999</v>
      </c>
      <c r="H69" s="70">
        <v>205512.45</v>
      </c>
      <c r="I69" s="70"/>
      <c r="J69" s="70"/>
      <c r="K69" s="70"/>
      <c r="L69" s="70"/>
      <c r="M69" s="70"/>
      <c r="N69" s="70"/>
      <c r="O69" s="70"/>
      <c r="P69" s="70"/>
    </row>
    <row r="70" spans="1:16" s="15" customFormat="1" x14ac:dyDescent="0.2">
      <c r="A70" s="243">
        <v>24</v>
      </c>
      <c r="B70" s="244" t="s">
        <v>48</v>
      </c>
      <c r="C70" s="245">
        <v>5447.42</v>
      </c>
      <c r="D70" s="246">
        <v>3917.98</v>
      </c>
      <c r="E70" s="246">
        <v>4547.18</v>
      </c>
      <c r="F70" s="246">
        <v>4598</v>
      </c>
      <c r="G70" s="246">
        <v>5086.84</v>
      </c>
      <c r="H70" s="246">
        <v>6323.46</v>
      </c>
      <c r="I70" s="246"/>
      <c r="J70" s="246"/>
      <c r="K70" s="246"/>
      <c r="L70" s="246"/>
      <c r="M70" s="246"/>
      <c r="N70" s="246"/>
      <c r="O70" s="246"/>
      <c r="P70" s="246"/>
    </row>
    <row r="71" spans="1:16" x14ac:dyDescent="0.2">
      <c r="A71" s="69">
        <v>25</v>
      </c>
      <c r="B71" s="72" t="s">
        <v>49</v>
      </c>
      <c r="C71" s="150"/>
      <c r="D71" s="70">
        <v>29384.85</v>
      </c>
      <c r="E71" s="70">
        <v>34103.85</v>
      </c>
      <c r="F71" s="70">
        <v>34485</v>
      </c>
      <c r="G71" s="70">
        <v>38151.300000000003</v>
      </c>
      <c r="H71" s="70">
        <v>47425.95</v>
      </c>
      <c r="I71" s="70"/>
      <c r="J71" s="70"/>
      <c r="K71" s="70"/>
      <c r="L71" s="70"/>
      <c r="M71" s="70"/>
      <c r="N71" s="70"/>
      <c r="O71" s="70"/>
      <c r="P71" s="70"/>
    </row>
    <row r="72" spans="1:16" s="15" customFormat="1" x14ac:dyDescent="0.2">
      <c r="A72" s="243">
        <v>26</v>
      </c>
      <c r="B72" s="244" t="s">
        <v>50</v>
      </c>
      <c r="C72" s="245">
        <v>5447.42</v>
      </c>
      <c r="D72" s="246">
        <v>3917.98</v>
      </c>
      <c r="E72" s="246">
        <v>4547.18</v>
      </c>
      <c r="F72" s="246">
        <v>4598</v>
      </c>
      <c r="G72" s="246">
        <v>5086.84</v>
      </c>
      <c r="H72" s="246">
        <v>6323.46</v>
      </c>
      <c r="I72" s="246"/>
      <c r="J72" s="246"/>
      <c r="K72" s="246"/>
      <c r="L72" s="246"/>
      <c r="M72" s="246"/>
      <c r="N72" s="246"/>
      <c r="O72" s="246"/>
      <c r="P72" s="246"/>
    </row>
    <row r="73" spans="1:16" x14ac:dyDescent="0.2">
      <c r="A73" s="69">
        <v>27</v>
      </c>
      <c r="B73" s="213"/>
      <c r="C73" s="15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</row>
    <row r="74" spans="1:16" s="15" customFormat="1" x14ac:dyDescent="0.2">
      <c r="A74" s="243">
        <v>28</v>
      </c>
      <c r="B74" s="244"/>
      <c r="C74" s="245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</row>
    <row r="75" spans="1:16" x14ac:dyDescent="0.2">
      <c r="A75" s="69"/>
      <c r="B75" s="213"/>
      <c r="C75" s="15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</row>
    <row r="76" spans="1:16" s="15" customFormat="1" x14ac:dyDescent="0.2">
      <c r="A76" s="243"/>
      <c r="B76" s="244"/>
      <c r="C76" s="245"/>
      <c r="D76" s="246"/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</row>
    <row r="77" spans="1:16" x14ac:dyDescent="0.2">
      <c r="A77" s="69"/>
      <c r="B77" s="72"/>
      <c r="C77" s="15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</row>
    <row r="78" spans="1:16" x14ac:dyDescent="0.2">
      <c r="A78" s="247">
        <v>1</v>
      </c>
      <c r="B78" s="248" t="s">
        <v>115</v>
      </c>
      <c r="C78" s="249">
        <v>922500</v>
      </c>
      <c r="D78" s="250"/>
      <c r="E78" s="250"/>
      <c r="F78" s="251"/>
      <c r="G78" s="250"/>
      <c r="H78" s="250"/>
      <c r="I78" s="250"/>
      <c r="J78" s="250"/>
      <c r="K78" s="250"/>
      <c r="L78" s="250"/>
      <c r="M78" s="250"/>
      <c r="N78" s="250"/>
      <c r="O78" s="250"/>
      <c r="P78" s="250"/>
    </row>
    <row r="79" spans="1:16" x14ac:dyDescent="0.2">
      <c r="A79" s="69">
        <v>2</v>
      </c>
      <c r="B79" s="233" t="s">
        <v>14</v>
      </c>
      <c r="C79" s="15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</row>
    <row r="80" spans="1:16" ht="13.5" thickBot="1" x14ac:dyDescent="0.25">
      <c r="A80" s="247"/>
      <c r="B80" s="248"/>
      <c r="C80" s="249"/>
      <c r="D80" s="250"/>
      <c r="E80" s="250"/>
      <c r="F80" s="251"/>
      <c r="G80" s="250"/>
      <c r="H80" s="250"/>
      <c r="I80" s="250"/>
      <c r="J80" s="250"/>
      <c r="K80" s="250"/>
      <c r="L80" s="250"/>
      <c r="M80" s="250"/>
      <c r="N80" s="250"/>
      <c r="O80" s="250"/>
      <c r="P80" s="250"/>
    </row>
    <row r="81" spans="1:21" ht="13.5" thickBot="1" x14ac:dyDescent="0.25">
      <c r="B81" s="193"/>
      <c r="C81" s="252">
        <f>SUM(C47:C78)</f>
        <v>1021755.9199999999</v>
      </c>
      <c r="D81" s="253">
        <f>SUM(D47:D78)</f>
        <v>673892.55999999982</v>
      </c>
      <c r="E81" s="253">
        <f t="shared" ref="E81:O81" si="0">SUM(E47:E78)</f>
        <v>777567.78</v>
      </c>
      <c r="F81" s="253">
        <f t="shared" si="0"/>
        <v>786258</v>
      </c>
      <c r="G81" s="253">
        <f t="shared" si="0"/>
        <v>915631.20000000019</v>
      </c>
      <c r="H81" s="253">
        <f t="shared" si="0"/>
        <v>1078149.9299999997</v>
      </c>
      <c r="I81" s="253">
        <f t="shared" si="0"/>
        <v>0</v>
      </c>
      <c r="J81" s="253">
        <f t="shared" si="0"/>
        <v>0</v>
      </c>
      <c r="K81" s="253">
        <f t="shared" si="0"/>
        <v>0</v>
      </c>
      <c r="L81" s="253">
        <f t="shared" si="0"/>
        <v>0</v>
      </c>
      <c r="M81" s="253">
        <f t="shared" si="0"/>
        <v>0</v>
      </c>
      <c r="N81" s="253">
        <f t="shared" si="0"/>
        <v>0</v>
      </c>
      <c r="O81" s="253">
        <f t="shared" si="0"/>
        <v>0</v>
      </c>
      <c r="P81" s="261">
        <f t="shared" ref="P81" si="1">SUM(P47:P78)</f>
        <v>0</v>
      </c>
      <c r="Q81">
        <f>SUM(D81:P81)</f>
        <v>4231499.47</v>
      </c>
    </row>
    <row r="82" spans="1:21" x14ac:dyDescent="0.2">
      <c r="D82" s="52"/>
      <c r="G82" s="212"/>
      <c r="H82" s="45"/>
      <c r="I82" s="45"/>
      <c r="J82" s="45"/>
      <c r="K82" s="45"/>
      <c r="L82" s="45"/>
      <c r="M82" s="45"/>
      <c r="O82" s="13"/>
      <c r="P82" s="13"/>
    </row>
    <row r="83" spans="1:21" ht="13.5" thickBot="1" x14ac:dyDescent="0.25">
      <c r="D83" s="52"/>
      <c r="G83" s="45"/>
      <c r="H83" s="45"/>
      <c r="I83" s="45"/>
      <c r="J83" s="45"/>
      <c r="K83" s="45"/>
      <c r="L83" s="45"/>
      <c r="M83" s="45"/>
      <c r="O83" s="13"/>
      <c r="P83" s="13"/>
    </row>
    <row r="84" spans="1:21" ht="15" customHeight="1" x14ac:dyDescent="0.2">
      <c r="B84" s="254" t="s">
        <v>6</v>
      </c>
      <c r="C84" s="333" t="s">
        <v>108</v>
      </c>
      <c r="D84" s="335" t="s">
        <v>109</v>
      </c>
      <c r="E84" s="333" t="s">
        <v>117</v>
      </c>
      <c r="F84" s="335" t="s">
        <v>118</v>
      </c>
      <c r="I84" s="53"/>
      <c r="J84" s="38"/>
      <c r="K84" s="38"/>
      <c r="L84" s="38"/>
      <c r="M84" s="38"/>
      <c r="N84" s="38"/>
      <c r="O84" s="38"/>
      <c r="P84" s="38"/>
    </row>
    <row r="85" spans="1:21" ht="13.5" customHeight="1" thickBot="1" x14ac:dyDescent="0.25">
      <c r="B85" s="255" t="s">
        <v>1</v>
      </c>
      <c r="C85" s="334"/>
      <c r="D85" s="336"/>
      <c r="E85" s="334"/>
      <c r="F85" s="336"/>
      <c r="I85" s="55"/>
      <c r="J85" s="55"/>
      <c r="K85" s="55"/>
      <c r="L85" s="55"/>
      <c r="M85" s="39"/>
      <c r="N85" s="39"/>
      <c r="O85" s="39"/>
      <c r="P85" s="39"/>
    </row>
    <row r="86" spans="1:21" x14ac:dyDescent="0.2">
      <c r="A86">
        <v>1</v>
      </c>
      <c r="B86" s="256" t="s">
        <v>14</v>
      </c>
      <c r="C86" s="257"/>
      <c r="D86" s="258"/>
      <c r="E86" s="257"/>
      <c r="F86" s="258"/>
      <c r="H86"/>
      <c r="I86"/>
      <c r="J86"/>
      <c r="K86"/>
      <c r="L86"/>
      <c r="M86"/>
      <c r="N86"/>
      <c r="O86"/>
      <c r="P86"/>
    </row>
    <row r="87" spans="1:21" x14ac:dyDescent="0.2">
      <c r="A87">
        <v>2</v>
      </c>
      <c r="B87" s="259" t="s">
        <v>115</v>
      </c>
      <c r="C87" s="260">
        <v>922500</v>
      </c>
      <c r="D87" s="258">
        <v>-922500</v>
      </c>
      <c r="E87" s="260"/>
      <c r="F87" s="258"/>
      <c r="H87" s="45"/>
      <c r="I87" s="45"/>
      <c r="J87" s="45"/>
      <c r="K87" s="45"/>
      <c r="L87" s="45"/>
      <c r="M87" s="45"/>
      <c r="N87" s="45"/>
      <c r="O87" s="45"/>
      <c r="P87" s="45"/>
    </row>
    <row r="88" spans="1:21" x14ac:dyDescent="0.2">
      <c r="B88" s="256"/>
      <c r="C88" s="257"/>
      <c r="D88" s="258"/>
      <c r="E88" s="257"/>
      <c r="F88" s="258"/>
      <c r="H88"/>
      <c r="I88"/>
      <c r="J88"/>
      <c r="K88"/>
      <c r="L88"/>
      <c r="M88"/>
      <c r="N88"/>
      <c r="O88"/>
      <c r="P88"/>
    </row>
    <row r="89" spans="1:21" x14ac:dyDescent="0.2">
      <c r="E89" s="12"/>
      <c r="F89" s="12"/>
      <c r="G89" s="37"/>
      <c r="H89" s="37"/>
      <c r="I89" s="37"/>
      <c r="J89" s="37"/>
      <c r="K89" s="37"/>
      <c r="L89" s="37"/>
      <c r="M89" s="37"/>
      <c r="N89" s="37"/>
      <c r="O89" s="37"/>
      <c r="P89" s="37"/>
    </row>
    <row r="90" spans="1:21" ht="13.5" thickBot="1" x14ac:dyDescent="0.25">
      <c r="B90" s="46"/>
      <c r="C90" s="46"/>
      <c r="D90" s="46"/>
      <c r="E90" s="40"/>
      <c r="F90" s="40"/>
      <c r="G90" s="40"/>
      <c r="H90" s="40"/>
      <c r="I90" s="37"/>
      <c r="J90" s="37"/>
      <c r="K90" s="37"/>
      <c r="L90" s="37"/>
      <c r="M90" s="37"/>
      <c r="N90" s="37"/>
      <c r="O90" s="37"/>
      <c r="P90" s="37"/>
    </row>
    <row r="91" spans="1:21" x14ac:dyDescent="0.2">
      <c r="B91" s="194"/>
      <c r="C91" s="194"/>
      <c r="D91" s="194"/>
      <c r="E91" s="37"/>
      <c r="F91" s="37"/>
      <c r="G91" s="37"/>
      <c r="H91" s="37"/>
      <c r="I91"/>
      <c r="J91"/>
      <c r="K91"/>
      <c r="L91"/>
      <c r="M91"/>
      <c r="N91"/>
      <c r="O91"/>
      <c r="P91" s="195"/>
      <c r="Q91" s="195"/>
      <c r="R91" s="196"/>
    </row>
    <row r="92" spans="1:21" x14ac:dyDescent="0.2">
      <c r="B92" s="14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</row>
    <row r="93" spans="1:21" ht="15" x14ac:dyDescent="0.25">
      <c r="A93" s="152"/>
      <c r="B93" s="153" t="s">
        <v>9</v>
      </c>
      <c r="C93" s="154"/>
      <c r="D93" s="154"/>
      <c r="E93" s="154"/>
      <c r="F93" s="154"/>
      <c r="G93" s="154"/>
      <c r="H93" s="154"/>
      <c r="I93" s="154"/>
      <c r="J93" s="154"/>
      <c r="K93" s="154"/>
      <c r="L93" s="154"/>
      <c r="M93" s="154"/>
      <c r="N93" s="154"/>
      <c r="O93" s="154"/>
      <c r="P93" s="154"/>
      <c r="Q93" s="80"/>
    </row>
    <row r="94" spans="1:21" ht="15" x14ac:dyDescent="0.25">
      <c r="A94" s="155"/>
      <c r="B94" s="156"/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81" t="s">
        <v>11</v>
      </c>
      <c r="R94" s="15"/>
      <c r="S94" s="15"/>
      <c r="T94" s="15"/>
      <c r="U94" s="15"/>
    </row>
    <row r="95" spans="1:21" x14ac:dyDescent="0.2">
      <c r="A95" s="73"/>
      <c r="B95" s="203"/>
      <c r="C95" s="200">
        <v>44792</v>
      </c>
      <c r="D95" s="200">
        <v>44809</v>
      </c>
      <c r="E95" s="200">
        <v>44879</v>
      </c>
      <c r="F95" s="200">
        <v>44895</v>
      </c>
      <c r="G95" s="200"/>
      <c r="H95" s="200"/>
      <c r="I95" s="200"/>
      <c r="J95" s="200"/>
      <c r="K95" s="200"/>
      <c r="L95" s="200"/>
      <c r="M95" s="200"/>
      <c r="N95" s="200"/>
      <c r="O95" s="200"/>
      <c r="P95" s="200"/>
      <c r="Q95" s="201"/>
    </row>
    <row r="96" spans="1:21" x14ac:dyDescent="0.2">
      <c r="A96" s="73">
        <v>1</v>
      </c>
      <c r="B96" s="202" t="str">
        <f>B7</f>
        <v>CANEPA JUAN CRUZ</v>
      </c>
      <c r="C96" s="197">
        <v>40855.65</v>
      </c>
      <c r="D96" s="198">
        <v>29384.85</v>
      </c>
      <c r="E96" s="198">
        <v>34103.85</v>
      </c>
      <c r="F96" s="198">
        <v>34485</v>
      </c>
      <c r="G96" s="198"/>
      <c r="H96" s="198"/>
      <c r="I96" s="198"/>
      <c r="J96" s="198"/>
      <c r="K96" s="198"/>
      <c r="L96" s="198"/>
      <c r="M96" s="198"/>
      <c r="N96" s="198"/>
      <c r="O96" s="198"/>
      <c r="P96" s="198"/>
      <c r="Q96" s="199">
        <f>SUM(C96:P96)</f>
        <v>138829.35</v>
      </c>
    </row>
    <row r="97" spans="1:17" x14ac:dyDescent="0.2">
      <c r="A97" s="74"/>
      <c r="B97" s="75"/>
      <c r="C97" s="76">
        <v>44771</v>
      </c>
      <c r="D97" s="76">
        <v>44799</v>
      </c>
      <c r="E97" s="76">
        <v>44827</v>
      </c>
      <c r="F97" s="76">
        <v>44862</v>
      </c>
      <c r="G97" s="76">
        <v>44890</v>
      </c>
      <c r="H97" s="76"/>
      <c r="I97" s="76"/>
      <c r="J97" s="76"/>
      <c r="K97" s="76"/>
      <c r="L97" s="76"/>
      <c r="M97" s="76"/>
      <c r="N97" s="76"/>
      <c r="O97" s="76"/>
      <c r="P97" s="77"/>
      <c r="Q97" s="82"/>
    </row>
    <row r="98" spans="1:17" x14ac:dyDescent="0.2">
      <c r="A98" s="74">
        <v>2</v>
      </c>
      <c r="B98" s="78" t="str">
        <f>B8</f>
        <v>COOP TELEF Y OTROS SERV PCOS Y TURISTICOS DE SAN MARTIN DE LOS ANDES LTDA</v>
      </c>
      <c r="C98" s="79">
        <v>76400.61</v>
      </c>
      <c r="D98" s="77">
        <v>88670.01</v>
      </c>
      <c r="E98" s="77">
        <v>89661</v>
      </c>
      <c r="F98" s="77">
        <v>99193.38</v>
      </c>
      <c r="G98" s="77">
        <v>82204.98</v>
      </c>
      <c r="H98" s="77"/>
      <c r="I98" s="77"/>
      <c r="J98" s="77"/>
      <c r="K98" s="77"/>
      <c r="L98" s="77"/>
      <c r="M98" s="77"/>
      <c r="N98" s="77"/>
      <c r="O98" s="77"/>
      <c r="P98" s="77"/>
      <c r="Q98" s="83">
        <f>SUM(C98:P98)</f>
        <v>436129.98</v>
      </c>
    </row>
    <row r="99" spans="1:17" x14ac:dyDescent="0.2">
      <c r="A99" s="73"/>
      <c r="B99" s="71"/>
      <c r="C99" s="200">
        <v>44756</v>
      </c>
      <c r="D99" s="200">
        <v>44784</v>
      </c>
      <c r="E99" s="200">
        <v>44823</v>
      </c>
      <c r="F99" s="200">
        <v>44855</v>
      </c>
      <c r="G99" s="200">
        <v>44881</v>
      </c>
      <c r="H99" s="200"/>
      <c r="I99" s="200"/>
      <c r="J99" s="200"/>
      <c r="K99" s="200"/>
      <c r="L99" s="200"/>
      <c r="M99" s="200"/>
      <c r="N99" s="200"/>
      <c r="O99" s="200"/>
      <c r="P99" s="200"/>
      <c r="Q99" s="201"/>
    </row>
    <row r="100" spans="1:17" x14ac:dyDescent="0.2">
      <c r="A100" s="73">
        <v>3</v>
      </c>
      <c r="B100" s="202" t="str">
        <f>B9</f>
        <v>COOPERATIVA TELEFÒNICA CENTENARIO LTDA</v>
      </c>
      <c r="C100" s="197">
        <v>3917.98</v>
      </c>
      <c r="D100" s="198">
        <v>4547.18</v>
      </c>
      <c r="E100" s="198">
        <v>4598</v>
      </c>
      <c r="F100" s="198">
        <v>5086.84</v>
      </c>
      <c r="G100" s="198">
        <v>6323.46</v>
      </c>
      <c r="H100" s="198"/>
      <c r="I100" s="198"/>
      <c r="J100" s="198"/>
      <c r="K100" s="198"/>
      <c r="L100" s="198"/>
      <c r="M100" s="198"/>
      <c r="N100" s="198"/>
      <c r="O100" s="198"/>
      <c r="P100" s="198"/>
      <c r="Q100" s="199">
        <f>SUM(C100:P100)</f>
        <v>24473.46</v>
      </c>
    </row>
    <row r="101" spans="1:17" x14ac:dyDescent="0.2">
      <c r="A101" s="74"/>
      <c r="B101" s="75"/>
      <c r="C101" s="76">
        <v>44760</v>
      </c>
      <c r="D101" s="76">
        <v>44784</v>
      </c>
      <c r="E101" s="76">
        <v>44823</v>
      </c>
      <c r="F101" s="76">
        <v>44861</v>
      </c>
      <c r="G101" s="76">
        <v>44894</v>
      </c>
      <c r="H101" s="76"/>
      <c r="I101" s="76"/>
      <c r="J101" s="76"/>
      <c r="K101" s="76"/>
      <c r="L101" s="76"/>
      <c r="M101" s="76"/>
      <c r="N101" s="76"/>
      <c r="O101" s="76"/>
      <c r="P101" s="76"/>
      <c r="Q101" s="82"/>
    </row>
    <row r="102" spans="1:17" x14ac:dyDescent="0.2">
      <c r="A102" s="74">
        <v>4</v>
      </c>
      <c r="B102" s="78" t="str">
        <f>B10</f>
        <v>COOPERATIVA TELEFÓNICA DE CATRIEL LTDA COTECAL</v>
      </c>
      <c r="C102" s="79">
        <v>29384.85</v>
      </c>
      <c r="D102" s="77">
        <v>34103.85</v>
      </c>
      <c r="E102" s="77">
        <v>34485</v>
      </c>
      <c r="F102" s="77">
        <v>38151.300000000003</v>
      </c>
      <c r="G102" s="77">
        <v>47425.95</v>
      </c>
      <c r="H102" s="77"/>
      <c r="I102" s="77"/>
      <c r="J102" s="77"/>
      <c r="K102" s="77"/>
      <c r="L102" s="77"/>
      <c r="M102" s="77"/>
      <c r="N102" s="77"/>
      <c r="O102" s="77"/>
      <c r="P102" s="77"/>
      <c r="Q102" s="83">
        <f>SUM(C102:P102)</f>
        <v>183550.95</v>
      </c>
    </row>
    <row r="103" spans="1:17" x14ac:dyDescent="0.2">
      <c r="A103" s="73"/>
      <c r="B103" s="203"/>
      <c r="C103" s="200">
        <v>44769</v>
      </c>
      <c r="D103" s="200">
        <v>44797</v>
      </c>
      <c r="E103" s="200">
        <v>44830</v>
      </c>
      <c r="F103" s="200">
        <v>44861</v>
      </c>
      <c r="G103" s="200">
        <v>44893</v>
      </c>
      <c r="H103" s="200"/>
      <c r="I103" s="200"/>
      <c r="J103" s="200"/>
      <c r="K103" s="200"/>
      <c r="L103" s="200"/>
      <c r="M103" s="200"/>
      <c r="N103" s="200"/>
      <c r="O103" s="200"/>
      <c r="P103" s="200"/>
      <c r="Q103" s="201"/>
    </row>
    <row r="104" spans="1:17" x14ac:dyDescent="0.2">
      <c r="A104" s="73">
        <v>5</v>
      </c>
      <c r="B104" s="202" t="str">
        <f>B11</f>
        <v>COPELCO LTDA - COOPERATIVA DE PREVISIÒN DE SERV PCOS Y VIVIENDA CUTRAL CO LTDA.</v>
      </c>
      <c r="C104" s="197">
        <v>3917.98</v>
      </c>
      <c r="D104" s="198">
        <v>4547.18</v>
      </c>
      <c r="E104" s="198">
        <v>4598</v>
      </c>
      <c r="F104" s="198">
        <v>5086.84</v>
      </c>
      <c r="G104" s="198">
        <v>6323.46</v>
      </c>
      <c r="H104" s="198"/>
      <c r="I104" s="198"/>
      <c r="J104" s="198"/>
      <c r="K104" s="198"/>
      <c r="L104" s="198"/>
      <c r="M104" s="198"/>
      <c r="N104" s="198"/>
      <c r="O104" s="198"/>
      <c r="P104" s="198"/>
      <c r="Q104" s="199">
        <f>SUM(C104:P104)</f>
        <v>24473.46</v>
      </c>
    </row>
    <row r="105" spans="1:17" x14ac:dyDescent="0.2">
      <c r="A105" s="74"/>
      <c r="B105" s="75"/>
      <c r="C105" s="76">
        <v>44768</v>
      </c>
      <c r="D105" s="76">
        <v>44795</v>
      </c>
      <c r="E105" s="76">
        <v>44875</v>
      </c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7"/>
      <c r="Q105" s="82"/>
    </row>
    <row r="106" spans="1:17" x14ac:dyDescent="0.2">
      <c r="A106" s="74">
        <v>6</v>
      </c>
      <c r="B106" s="78" t="str">
        <f>B12</f>
        <v>DA.VI.TEL. SA</v>
      </c>
      <c r="C106" s="79">
        <v>76400.61</v>
      </c>
      <c r="D106" s="77">
        <v>88670.01</v>
      </c>
      <c r="E106" s="77">
        <v>188854.38</v>
      </c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83">
        <f>SUM(C106:P106)</f>
        <v>353925</v>
      </c>
    </row>
    <row r="107" spans="1:17" x14ac:dyDescent="0.2">
      <c r="A107" s="73"/>
      <c r="B107" s="71"/>
      <c r="C107" s="200"/>
      <c r="D107" s="200"/>
      <c r="E107" s="200"/>
      <c r="F107" s="200"/>
      <c r="G107" s="200"/>
      <c r="H107" s="200"/>
      <c r="I107" s="200"/>
      <c r="J107" s="200"/>
      <c r="K107" s="200"/>
      <c r="L107" s="200"/>
      <c r="M107" s="200"/>
      <c r="N107" s="200"/>
      <c r="O107" s="200"/>
      <c r="P107" s="200"/>
      <c r="Q107" s="201"/>
    </row>
    <row r="108" spans="1:17" x14ac:dyDescent="0.2">
      <c r="A108" s="73">
        <v>7</v>
      </c>
      <c r="B108" s="202" t="str">
        <f>B13</f>
        <v>ESCOM COMUNICACIONES S.R.L. (NETSE)</v>
      </c>
      <c r="C108" s="197"/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9">
        <f>SUM(C108:P108)</f>
        <v>0</v>
      </c>
    </row>
    <row r="109" spans="1:17" x14ac:dyDescent="0.2">
      <c r="A109" s="74"/>
      <c r="B109" s="75"/>
      <c r="C109" s="76"/>
      <c r="D109" s="76"/>
      <c r="E109" s="76"/>
      <c r="F109" s="76"/>
      <c r="G109" s="76"/>
      <c r="H109" s="76"/>
      <c r="I109" s="76"/>
      <c r="J109" s="76"/>
      <c r="K109" s="76"/>
      <c r="L109" s="77"/>
      <c r="M109" s="77"/>
      <c r="N109" s="77"/>
      <c r="O109" s="77"/>
      <c r="P109" s="77"/>
      <c r="Q109" s="82"/>
    </row>
    <row r="110" spans="1:17" x14ac:dyDescent="0.2">
      <c r="A110" s="74">
        <v>8</v>
      </c>
      <c r="B110" s="78" t="str">
        <f>B14</f>
        <v>FIBERLAND S.R.L.</v>
      </c>
      <c r="C110" s="79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83">
        <f>SUM(C110:P110)</f>
        <v>0</v>
      </c>
    </row>
    <row r="111" spans="1:17" x14ac:dyDescent="0.2">
      <c r="A111" s="73"/>
      <c r="B111" s="203"/>
      <c r="C111" s="200">
        <v>44769</v>
      </c>
      <c r="D111" s="200">
        <v>44797</v>
      </c>
      <c r="E111" s="200">
        <v>44830</v>
      </c>
      <c r="F111" s="200">
        <v>44861</v>
      </c>
      <c r="G111" s="200">
        <v>44893</v>
      </c>
      <c r="H111" s="200"/>
      <c r="I111" s="200"/>
      <c r="J111" s="200"/>
      <c r="K111" s="200"/>
      <c r="L111" s="200"/>
      <c r="M111" s="200"/>
      <c r="N111" s="200"/>
      <c r="O111" s="200"/>
      <c r="P111" s="200"/>
      <c r="Q111" s="201"/>
    </row>
    <row r="112" spans="1:17" x14ac:dyDescent="0.2">
      <c r="A112" s="73">
        <v>9</v>
      </c>
      <c r="B112" s="202" t="str">
        <f>B15</f>
        <v>GRUPO EQUIS SA</v>
      </c>
      <c r="C112" s="197">
        <v>39179.800000000003</v>
      </c>
      <c r="D112" s="198">
        <v>45471.8</v>
      </c>
      <c r="E112" s="198">
        <v>45980</v>
      </c>
      <c r="F112" s="198">
        <v>66128.92</v>
      </c>
      <c r="G112" s="198">
        <v>82204.98</v>
      </c>
      <c r="H112" s="198"/>
      <c r="I112" s="198"/>
      <c r="J112" s="198"/>
      <c r="K112" s="198"/>
      <c r="L112" s="198"/>
      <c r="M112" s="198"/>
      <c r="N112" s="198"/>
      <c r="O112" s="198"/>
      <c r="P112" s="198"/>
      <c r="Q112" s="199">
        <f>SUM(C112:P112)</f>
        <v>278965.5</v>
      </c>
    </row>
    <row r="113" spans="1:17" x14ac:dyDescent="0.2">
      <c r="A113" s="74"/>
      <c r="B113" s="75"/>
      <c r="C113" s="76">
        <v>44767</v>
      </c>
      <c r="D113" s="76">
        <v>44795</v>
      </c>
      <c r="E113" s="76">
        <v>44832</v>
      </c>
      <c r="F113" s="76">
        <v>44858</v>
      </c>
      <c r="G113" s="76">
        <v>44893</v>
      </c>
      <c r="H113" s="76"/>
      <c r="I113" s="76"/>
      <c r="J113" s="76"/>
      <c r="K113" s="76"/>
      <c r="L113" s="76"/>
      <c r="M113" s="76"/>
      <c r="N113" s="76"/>
      <c r="O113" s="76"/>
      <c r="P113" s="77"/>
      <c r="Q113" s="82"/>
    </row>
    <row r="114" spans="1:17" x14ac:dyDescent="0.2">
      <c r="A114" s="74">
        <v>10</v>
      </c>
      <c r="B114" s="78" t="str">
        <f>B16</f>
        <v>HEDI SA</v>
      </c>
      <c r="C114" s="79">
        <v>17630.91</v>
      </c>
      <c r="D114" s="77">
        <v>20462.310000000001</v>
      </c>
      <c r="E114" s="77">
        <v>20691</v>
      </c>
      <c r="F114" s="77">
        <v>38151.300000000003</v>
      </c>
      <c r="G114" s="77">
        <v>28455.57</v>
      </c>
      <c r="H114" s="77"/>
      <c r="I114" s="77"/>
      <c r="J114" s="77"/>
      <c r="K114" s="77"/>
      <c r="L114" s="77"/>
      <c r="M114" s="77"/>
      <c r="N114" s="77"/>
      <c r="O114" s="77"/>
      <c r="P114" s="77"/>
      <c r="Q114" s="83">
        <f>SUM(C114:P114)</f>
        <v>125391.09</v>
      </c>
    </row>
    <row r="115" spans="1:17" x14ac:dyDescent="0.2">
      <c r="A115" s="73"/>
      <c r="B115" s="71"/>
      <c r="C115" s="200">
        <v>44756</v>
      </c>
      <c r="D115" s="200">
        <v>44782</v>
      </c>
      <c r="E115" s="200">
        <v>44820</v>
      </c>
      <c r="F115" s="200">
        <v>44853</v>
      </c>
      <c r="G115" s="200">
        <v>44887</v>
      </c>
      <c r="H115" s="200"/>
      <c r="I115" s="200"/>
      <c r="J115" s="200"/>
      <c r="K115" s="200"/>
      <c r="L115" s="200"/>
      <c r="M115" s="200"/>
      <c r="N115" s="200"/>
      <c r="O115" s="200"/>
      <c r="P115" s="200"/>
      <c r="Q115" s="201"/>
    </row>
    <row r="116" spans="1:17" x14ac:dyDescent="0.2">
      <c r="A116" s="73">
        <v>11</v>
      </c>
      <c r="B116" s="202" t="str">
        <f>B17</f>
        <v>LA COORDILLERANA SA</v>
      </c>
      <c r="C116" s="197">
        <v>29384.85</v>
      </c>
      <c r="D116" s="198">
        <v>34103.85</v>
      </c>
      <c r="E116" s="198">
        <v>34485</v>
      </c>
      <c r="F116" s="198">
        <v>38151.300000000003</v>
      </c>
      <c r="G116" s="198">
        <f>44922.46+2503.49</f>
        <v>47425.95</v>
      </c>
      <c r="H116" s="198"/>
      <c r="I116" s="198"/>
      <c r="J116" s="198"/>
      <c r="K116" s="198"/>
      <c r="L116" s="198"/>
      <c r="M116" s="198"/>
      <c r="N116" s="198"/>
      <c r="O116" s="198"/>
      <c r="P116" s="198"/>
      <c r="Q116" s="199">
        <f>SUM(C116:P116)</f>
        <v>183550.95</v>
      </c>
    </row>
    <row r="117" spans="1:17" x14ac:dyDescent="0.2">
      <c r="A117" s="74"/>
      <c r="B117" s="75"/>
      <c r="C117" s="76">
        <v>44769</v>
      </c>
      <c r="D117" s="76">
        <v>44797</v>
      </c>
      <c r="E117" s="76">
        <v>44827</v>
      </c>
      <c r="F117" s="76">
        <v>44861</v>
      </c>
      <c r="G117" s="76">
        <v>44893</v>
      </c>
      <c r="H117" s="76"/>
      <c r="I117" s="76"/>
      <c r="J117" s="76"/>
      <c r="K117" s="76"/>
      <c r="L117" s="76"/>
      <c r="M117" s="76"/>
      <c r="N117" s="76"/>
      <c r="O117" s="76"/>
      <c r="P117" s="76"/>
      <c r="Q117" s="82"/>
    </row>
    <row r="118" spans="1:17" x14ac:dyDescent="0.2">
      <c r="A118" s="74">
        <v>12</v>
      </c>
      <c r="B118" s="78" t="str">
        <f>B18</f>
        <v>LABORDA JUAN SEBASTIAN</v>
      </c>
      <c r="C118" s="79">
        <v>3917.98</v>
      </c>
      <c r="D118" s="77">
        <v>4547.18</v>
      </c>
      <c r="E118" s="77">
        <v>4598</v>
      </c>
      <c r="F118" s="77">
        <v>5086.84</v>
      </c>
      <c r="G118" s="77">
        <v>6323.46</v>
      </c>
      <c r="H118" s="77"/>
      <c r="I118" s="77"/>
      <c r="J118" s="77"/>
      <c r="K118" s="77"/>
      <c r="L118" s="77"/>
      <c r="M118" s="77"/>
      <c r="N118" s="77"/>
      <c r="O118" s="77"/>
      <c r="P118" s="77"/>
      <c r="Q118" s="83">
        <f>SUM(C118:P118)</f>
        <v>24473.46</v>
      </c>
    </row>
    <row r="119" spans="1:17" x14ac:dyDescent="0.2">
      <c r="A119" s="73"/>
      <c r="B119" s="203"/>
      <c r="C119" s="200">
        <v>44757</v>
      </c>
      <c r="D119" s="200">
        <v>44792</v>
      </c>
      <c r="E119" s="200">
        <v>44833</v>
      </c>
      <c r="F119" s="200">
        <v>44853</v>
      </c>
      <c r="G119" s="200">
        <v>44881</v>
      </c>
      <c r="H119" s="200"/>
      <c r="I119" s="200"/>
      <c r="J119" s="200"/>
      <c r="K119" s="200"/>
      <c r="L119" s="200"/>
      <c r="M119" s="200"/>
      <c r="N119" s="200"/>
      <c r="O119" s="200"/>
      <c r="P119" s="200"/>
      <c r="Q119" s="201"/>
    </row>
    <row r="120" spans="1:17" x14ac:dyDescent="0.2">
      <c r="A120" s="73">
        <v>13</v>
      </c>
      <c r="B120" s="202" t="str">
        <f>B19</f>
        <v>MULTIMEDIOS DEL VALLE S.R.L. (Ex Latini Javier Guillermo)</v>
      </c>
      <c r="C120" s="197">
        <v>39179.800000000003</v>
      </c>
      <c r="D120" s="198">
        <v>45471.8</v>
      </c>
      <c r="E120" s="198">
        <v>45980</v>
      </c>
      <c r="F120" s="198">
        <v>50868.4</v>
      </c>
      <c r="G120" s="198">
        <v>63234.6</v>
      </c>
      <c r="H120" s="198"/>
      <c r="I120" s="198"/>
      <c r="J120" s="198"/>
      <c r="K120" s="198"/>
      <c r="L120" s="198"/>
      <c r="M120" s="198"/>
      <c r="N120" s="198"/>
      <c r="O120" s="198"/>
      <c r="P120" s="198"/>
      <c r="Q120" s="199">
        <f>SUM(C120:P120)</f>
        <v>244734.6</v>
      </c>
    </row>
    <row r="121" spans="1:17" x14ac:dyDescent="0.2">
      <c r="A121" s="74"/>
      <c r="B121" s="75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7"/>
      <c r="Q121" s="82"/>
    </row>
    <row r="122" spans="1:17" x14ac:dyDescent="0.2">
      <c r="A122" s="74">
        <v>14</v>
      </c>
      <c r="B122" s="78" t="str">
        <f>B20</f>
        <v>NARDADONE PEDRO FEDERICO S</v>
      </c>
      <c r="C122" s="79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83">
        <f>SUM(C122:P122)</f>
        <v>0</v>
      </c>
    </row>
    <row r="123" spans="1:17" x14ac:dyDescent="0.2">
      <c r="A123" s="73"/>
      <c r="B123" s="71"/>
      <c r="C123" s="200">
        <v>44757</v>
      </c>
      <c r="D123" s="200">
        <v>44797</v>
      </c>
      <c r="E123" s="200">
        <v>44834</v>
      </c>
      <c r="F123" s="200">
        <v>44865</v>
      </c>
      <c r="G123" s="200"/>
      <c r="H123" s="200"/>
      <c r="I123" s="200"/>
      <c r="J123" s="200"/>
      <c r="K123" s="200"/>
      <c r="L123" s="200"/>
      <c r="M123" s="200"/>
      <c r="N123" s="200"/>
      <c r="O123" s="200"/>
      <c r="P123" s="200"/>
      <c r="Q123" s="201"/>
    </row>
    <row r="124" spans="1:17" x14ac:dyDescent="0.2">
      <c r="A124" s="73">
        <v>15</v>
      </c>
      <c r="B124" s="202" t="str">
        <f>B21</f>
        <v>NETPATAGONIA  SAS (antes A S A S.A.)</v>
      </c>
      <c r="C124" s="197">
        <v>8370.7800000000007</v>
      </c>
      <c r="D124" s="198">
        <v>4547.18</v>
      </c>
      <c r="E124" s="198">
        <v>4598</v>
      </c>
      <c r="F124" s="198">
        <v>9004.82</v>
      </c>
      <c r="G124" s="198"/>
      <c r="H124" s="198"/>
      <c r="I124" s="198"/>
      <c r="J124" s="198"/>
      <c r="K124" s="198"/>
      <c r="L124" s="198"/>
      <c r="M124" s="198"/>
      <c r="N124" s="198"/>
      <c r="O124" s="198"/>
      <c r="P124" s="198"/>
      <c r="Q124" s="199">
        <f>SUM(C124:P124)</f>
        <v>26520.78</v>
      </c>
    </row>
    <row r="125" spans="1:17" x14ac:dyDescent="0.2">
      <c r="A125" s="74"/>
      <c r="B125" s="75"/>
      <c r="C125" s="76">
        <v>44760</v>
      </c>
      <c r="D125" s="76">
        <v>44797</v>
      </c>
      <c r="E125" s="76">
        <v>44847</v>
      </c>
      <c r="F125" s="76">
        <v>44860</v>
      </c>
      <c r="G125" s="76">
        <v>44882</v>
      </c>
      <c r="H125" s="76"/>
      <c r="I125" s="76"/>
      <c r="J125" s="76"/>
      <c r="K125" s="76"/>
      <c r="L125" s="76"/>
      <c r="M125" s="76"/>
      <c r="N125" s="76"/>
      <c r="O125" s="76"/>
      <c r="P125" s="77"/>
      <c r="Q125" s="82"/>
    </row>
    <row r="126" spans="1:17" x14ac:dyDescent="0.2">
      <c r="A126" s="74">
        <v>16</v>
      </c>
      <c r="B126" s="78" t="str">
        <f>B22</f>
        <v>NEUNET SA</v>
      </c>
      <c r="C126" s="79">
        <v>50933.74</v>
      </c>
      <c r="D126" s="77">
        <v>59113.34</v>
      </c>
      <c r="E126" s="77">
        <v>59774</v>
      </c>
      <c r="F126" s="77">
        <v>66128.92</v>
      </c>
      <c r="G126" s="77">
        <v>82204.98</v>
      </c>
      <c r="H126" s="77"/>
      <c r="I126" s="77"/>
      <c r="J126" s="77"/>
      <c r="K126" s="77"/>
      <c r="L126" s="77"/>
      <c r="M126" s="77"/>
      <c r="N126" s="77"/>
      <c r="O126" s="77"/>
      <c r="P126" s="77"/>
      <c r="Q126" s="83">
        <f>SUM(C126:P126)</f>
        <v>318154.98</v>
      </c>
    </row>
    <row r="127" spans="1:17" x14ac:dyDescent="0.2">
      <c r="A127" s="73"/>
      <c r="B127" s="203"/>
      <c r="C127" s="200">
        <v>44767</v>
      </c>
      <c r="D127" s="200"/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  <c r="P127" s="200"/>
      <c r="Q127" s="201"/>
    </row>
    <row r="128" spans="1:17" x14ac:dyDescent="0.2">
      <c r="A128" s="73">
        <v>17</v>
      </c>
      <c r="B128" s="202" t="str">
        <f>B23</f>
        <v>NEUTICS S.A.P.E.M.</v>
      </c>
      <c r="C128" s="197">
        <v>28507.599999999999</v>
      </c>
      <c r="D128" s="198"/>
      <c r="E128" s="198"/>
      <c r="F128" s="198"/>
      <c r="G128" s="198"/>
      <c r="H128" s="198"/>
      <c r="I128" s="198"/>
      <c r="J128" s="198"/>
      <c r="K128" s="198"/>
      <c r="L128" s="198"/>
      <c r="M128" s="198"/>
      <c r="N128" s="198"/>
      <c r="O128" s="198"/>
      <c r="P128" s="198"/>
      <c r="Q128" s="199">
        <f>SUM(C128:P128)</f>
        <v>28507.599999999999</v>
      </c>
    </row>
    <row r="129" spans="1:17" x14ac:dyDescent="0.2">
      <c r="A129" s="74"/>
      <c r="B129" s="75"/>
      <c r="C129" s="76">
        <v>44762</v>
      </c>
      <c r="D129" s="76">
        <v>44792</v>
      </c>
      <c r="E129" s="76">
        <v>44826</v>
      </c>
      <c r="F129" s="76">
        <v>44853</v>
      </c>
      <c r="G129" s="76">
        <v>44888</v>
      </c>
      <c r="H129" s="76"/>
      <c r="I129" s="76"/>
      <c r="J129" s="76"/>
      <c r="K129" s="76"/>
      <c r="L129" s="76"/>
      <c r="M129" s="76"/>
      <c r="N129" s="76"/>
      <c r="O129" s="76"/>
      <c r="P129" s="77"/>
      <c r="Q129" s="82"/>
    </row>
    <row r="130" spans="1:17" x14ac:dyDescent="0.2">
      <c r="A130" s="74">
        <v>18</v>
      </c>
      <c r="B130" s="78" t="str">
        <f>B24</f>
        <v>NOGUERA MARIA JOSE</v>
      </c>
      <c r="C130" s="79">
        <v>39179.800000000003</v>
      </c>
      <c r="D130" s="77">
        <v>45471.8</v>
      </c>
      <c r="E130" s="77">
        <v>45980</v>
      </c>
      <c r="F130" s="77">
        <v>66128.92</v>
      </c>
      <c r="G130" s="77">
        <v>82204.98</v>
      </c>
      <c r="H130" s="77"/>
      <c r="I130" s="77"/>
      <c r="J130" s="77"/>
      <c r="K130" s="77"/>
      <c r="L130" s="77"/>
      <c r="M130" s="77"/>
      <c r="N130" s="77"/>
      <c r="O130" s="77"/>
      <c r="P130" s="77"/>
      <c r="Q130" s="83">
        <f>SUM(C130:P130)</f>
        <v>278965.5</v>
      </c>
    </row>
    <row r="131" spans="1:17" x14ac:dyDescent="0.2">
      <c r="A131" s="73"/>
      <c r="B131" s="71"/>
      <c r="C131" s="200"/>
      <c r="D131" s="200"/>
      <c r="E131" s="200"/>
      <c r="F131" s="200"/>
      <c r="G131" s="200"/>
      <c r="H131" s="200"/>
      <c r="I131" s="200"/>
      <c r="J131" s="200"/>
      <c r="K131" s="200"/>
      <c r="L131" s="200"/>
      <c r="M131" s="200"/>
      <c r="N131" s="200"/>
      <c r="O131" s="200"/>
      <c r="P131" s="200"/>
      <c r="Q131" s="201"/>
    </row>
    <row r="132" spans="1:17" x14ac:dyDescent="0.2">
      <c r="A132" s="73">
        <v>19</v>
      </c>
      <c r="B132" s="202" t="str">
        <f>B25</f>
        <v xml:space="preserve">POZZO ARDIZZI LISANDRO </v>
      </c>
      <c r="C132" s="197"/>
      <c r="D132" s="198"/>
      <c r="E132" s="198"/>
      <c r="F132" s="198"/>
      <c r="G132" s="198"/>
      <c r="H132" s="198"/>
      <c r="I132" s="198"/>
      <c r="J132" s="198"/>
      <c r="K132" s="198"/>
      <c r="L132" s="198"/>
      <c r="M132" s="198"/>
      <c r="N132" s="198"/>
      <c r="O132" s="198"/>
      <c r="P132" s="198"/>
      <c r="Q132" s="199">
        <f>SUM(C132:P132)</f>
        <v>0</v>
      </c>
    </row>
    <row r="133" spans="1:17" x14ac:dyDescent="0.2">
      <c r="A133" s="74"/>
      <c r="B133" s="75"/>
      <c r="C133" s="76">
        <v>44883</v>
      </c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82"/>
    </row>
    <row r="134" spans="1:17" x14ac:dyDescent="0.2">
      <c r="A134" s="74">
        <v>20</v>
      </c>
      <c r="B134" s="78" t="str">
        <f>B26</f>
        <v>RAPONI BEATRIZ</v>
      </c>
      <c r="C134" s="79">
        <v>60823.9</v>
      </c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83">
        <f>SUM(C134:P134)</f>
        <v>60823.9</v>
      </c>
    </row>
    <row r="135" spans="1:17" x14ac:dyDescent="0.2">
      <c r="A135" s="73"/>
      <c r="B135" s="203"/>
      <c r="C135" s="200">
        <v>44771</v>
      </c>
      <c r="D135" s="200">
        <v>44802</v>
      </c>
      <c r="E135" s="200">
        <v>44851</v>
      </c>
      <c r="F135" s="200">
        <v>44858</v>
      </c>
      <c r="G135" s="200">
        <v>44893</v>
      </c>
      <c r="H135" s="200"/>
      <c r="I135" s="200"/>
      <c r="J135" s="200"/>
      <c r="K135" s="200"/>
      <c r="L135" s="200"/>
      <c r="M135" s="200"/>
      <c r="N135" s="200"/>
      <c r="O135" s="200"/>
      <c r="P135" s="200"/>
      <c r="Q135" s="201"/>
    </row>
    <row r="136" spans="1:17" x14ac:dyDescent="0.2">
      <c r="A136" s="73">
        <v>21</v>
      </c>
      <c r="B136" s="202" t="str">
        <f>B27</f>
        <v>SERVICIOS Y TECNOL APLICADA SRL</v>
      </c>
      <c r="C136" s="197">
        <v>29384.85</v>
      </c>
      <c r="D136" s="198">
        <v>34103.85</v>
      </c>
      <c r="E136" s="198">
        <v>34485</v>
      </c>
      <c r="F136" s="198">
        <v>38151.300000000003</v>
      </c>
      <c r="G136" s="198">
        <v>47334.95</v>
      </c>
      <c r="H136" s="198"/>
      <c r="I136" s="198"/>
      <c r="J136" s="198"/>
      <c r="K136" s="198"/>
      <c r="L136" s="198"/>
      <c r="M136" s="198"/>
      <c r="N136" s="198"/>
      <c r="O136" s="198"/>
      <c r="P136" s="198"/>
      <c r="Q136" s="199">
        <f>SUM(C136:P136)</f>
        <v>183459.95</v>
      </c>
    </row>
    <row r="137" spans="1:17" x14ac:dyDescent="0.2">
      <c r="A137" s="74"/>
      <c r="B137" s="75"/>
      <c r="C137" s="76">
        <v>44769</v>
      </c>
      <c r="D137" s="76">
        <v>44783</v>
      </c>
      <c r="E137" s="76">
        <v>44830</v>
      </c>
      <c r="F137" s="76">
        <v>44851</v>
      </c>
      <c r="G137" s="76">
        <v>44882</v>
      </c>
      <c r="H137" s="76"/>
      <c r="I137" s="76"/>
      <c r="J137" s="76"/>
      <c r="K137" s="76"/>
      <c r="L137" s="76"/>
      <c r="M137" s="76"/>
      <c r="N137" s="76"/>
      <c r="O137" s="76"/>
      <c r="P137" s="77"/>
      <c r="Q137" s="82"/>
    </row>
    <row r="138" spans="1:17" x14ac:dyDescent="0.2">
      <c r="A138" s="74">
        <v>22</v>
      </c>
      <c r="B138" s="78" t="str">
        <f>B28</f>
        <v>SIETE CAPAS SRL</v>
      </c>
      <c r="C138" s="79">
        <v>11753.94</v>
      </c>
      <c r="D138" s="77">
        <v>13641.54</v>
      </c>
      <c r="E138" s="77">
        <v>13794</v>
      </c>
      <c r="F138" s="77">
        <v>15260.52</v>
      </c>
      <c r="G138" s="77">
        <v>18970.38</v>
      </c>
      <c r="H138" s="77"/>
      <c r="I138" s="77"/>
      <c r="J138" s="77"/>
      <c r="K138" s="77"/>
      <c r="L138" s="77"/>
      <c r="M138" s="77"/>
      <c r="N138" s="77"/>
      <c r="O138" s="77"/>
      <c r="P138" s="77"/>
      <c r="Q138" s="83">
        <f>SUM(C138:P138)</f>
        <v>73420.38</v>
      </c>
    </row>
    <row r="139" spans="1:17" x14ac:dyDescent="0.2">
      <c r="A139" s="73"/>
      <c r="B139" s="71"/>
      <c r="C139" s="200">
        <v>44769</v>
      </c>
      <c r="D139" s="200">
        <v>44797</v>
      </c>
      <c r="E139" s="200">
        <v>44830</v>
      </c>
      <c r="F139" s="200">
        <v>44861</v>
      </c>
      <c r="G139" s="200">
        <v>44893</v>
      </c>
      <c r="H139" s="200"/>
      <c r="I139" s="200"/>
      <c r="J139" s="200"/>
      <c r="K139" s="200"/>
      <c r="L139" s="200"/>
      <c r="M139" s="200"/>
      <c r="N139" s="200"/>
      <c r="O139" s="200"/>
      <c r="P139" s="200"/>
      <c r="Q139" s="201"/>
    </row>
    <row r="140" spans="1:17" x14ac:dyDescent="0.2">
      <c r="A140" s="73">
        <v>23</v>
      </c>
      <c r="B140" s="202" t="str">
        <f>B29</f>
        <v>SILICA NETWORKS SA</v>
      </c>
      <c r="C140" s="197">
        <v>127334.35</v>
      </c>
      <c r="D140" s="198">
        <v>147783.35</v>
      </c>
      <c r="E140" s="198">
        <v>149435</v>
      </c>
      <c r="F140" s="198">
        <v>165322.29999999999</v>
      </c>
      <c r="G140" s="198">
        <v>205512.45</v>
      </c>
      <c r="H140" s="198"/>
      <c r="I140" s="198"/>
      <c r="J140" s="198"/>
      <c r="K140" s="198"/>
      <c r="L140" s="198"/>
      <c r="M140" s="198"/>
      <c r="N140" s="198"/>
      <c r="O140" s="198"/>
      <c r="P140" s="198"/>
      <c r="Q140" s="199">
        <f>SUM(C140:P140)</f>
        <v>795387.45</v>
      </c>
    </row>
    <row r="141" spans="1:17" x14ac:dyDescent="0.2">
      <c r="A141" s="74"/>
      <c r="B141" s="75"/>
      <c r="C141" s="76">
        <v>44755</v>
      </c>
      <c r="D141" s="76">
        <v>44768</v>
      </c>
      <c r="E141" s="76">
        <v>44798</v>
      </c>
      <c r="F141" s="76">
        <v>44826</v>
      </c>
      <c r="G141" s="76">
        <v>44860</v>
      </c>
      <c r="H141" s="76">
        <v>44888</v>
      </c>
      <c r="I141" s="76"/>
      <c r="J141" s="76"/>
      <c r="K141" s="76"/>
      <c r="L141" s="76"/>
      <c r="M141" s="76"/>
      <c r="N141" s="76"/>
      <c r="O141" s="76"/>
      <c r="P141" s="76"/>
      <c r="Q141" s="82"/>
    </row>
    <row r="142" spans="1:17" x14ac:dyDescent="0.2">
      <c r="A142" s="74">
        <v>24</v>
      </c>
      <c r="B142" s="78" t="str">
        <f>B30</f>
        <v>TECOAR SA</v>
      </c>
      <c r="C142" s="79">
        <v>5447.42</v>
      </c>
      <c r="D142" s="77">
        <v>3917.98</v>
      </c>
      <c r="E142" s="77">
        <v>4547.18</v>
      </c>
      <c r="F142" s="77">
        <v>4598</v>
      </c>
      <c r="G142" s="77">
        <f>3041.94+2044.9</f>
        <v>5086.84</v>
      </c>
      <c r="H142" s="77">
        <v>6323.46</v>
      </c>
      <c r="I142" s="77"/>
      <c r="J142" s="77"/>
      <c r="K142" s="77"/>
      <c r="L142" s="77"/>
      <c r="M142" s="77"/>
      <c r="N142" s="77"/>
      <c r="O142" s="77"/>
      <c r="P142" s="77"/>
      <c r="Q142" s="83">
        <f>SUM(C142:P142)</f>
        <v>29920.880000000001</v>
      </c>
    </row>
    <row r="143" spans="1:17" x14ac:dyDescent="0.2">
      <c r="A143" s="73"/>
      <c r="B143" s="203"/>
      <c r="C143" s="200">
        <v>44770</v>
      </c>
      <c r="D143" s="200">
        <v>44797</v>
      </c>
      <c r="E143" s="200">
        <v>44859</v>
      </c>
      <c r="F143" s="200">
        <v>44861</v>
      </c>
      <c r="G143" s="200"/>
      <c r="H143" s="200"/>
      <c r="I143" s="200"/>
      <c r="J143" s="200"/>
      <c r="K143" s="200"/>
      <c r="L143" s="200"/>
      <c r="M143" s="200"/>
      <c r="N143" s="200"/>
      <c r="O143" s="200"/>
      <c r="P143" s="200"/>
      <c r="Q143" s="201"/>
    </row>
    <row r="144" spans="1:17" x14ac:dyDescent="0.2">
      <c r="A144" s="73">
        <v>25</v>
      </c>
      <c r="B144" s="202" t="str">
        <f>B31</f>
        <v>TELEFONIA PUBLICA Y PRIVADA SA</v>
      </c>
      <c r="C144" s="197">
        <v>29384.85</v>
      </c>
      <c r="D144" s="198">
        <v>34103.85</v>
      </c>
      <c r="E144" s="198">
        <v>34485</v>
      </c>
      <c r="F144" s="198">
        <v>38151.300000000003</v>
      </c>
      <c r="G144" s="198"/>
      <c r="H144" s="198"/>
      <c r="I144" s="198"/>
      <c r="J144" s="198"/>
      <c r="K144" s="198"/>
      <c r="L144" s="198"/>
      <c r="M144" s="198"/>
      <c r="N144" s="198"/>
      <c r="O144" s="198"/>
      <c r="P144" s="198"/>
      <c r="Q144" s="199">
        <f>SUM(C144:P144)</f>
        <v>136125</v>
      </c>
    </row>
    <row r="145" spans="1:20" x14ac:dyDescent="0.2">
      <c r="A145" s="74"/>
      <c r="B145" s="75"/>
      <c r="C145" s="76">
        <v>44755</v>
      </c>
      <c r="D145" s="76">
        <v>44764</v>
      </c>
      <c r="E145" s="76">
        <v>44804</v>
      </c>
      <c r="F145" s="76">
        <v>44834</v>
      </c>
      <c r="G145" s="76">
        <v>44865</v>
      </c>
      <c r="H145" s="76"/>
      <c r="I145" s="76"/>
      <c r="J145" s="76"/>
      <c r="K145" s="76"/>
      <c r="L145" s="76"/>
      <c r="M145" s="76"/>
      <c r="N145" s="76"/>
      <c r="O145" s="76"/>
      <c r="P145" s="77"/>
      <c r="Q145" s="82"/>
    </row>
    <row r="146" spans="1:20" x14ac:dyDescent="0.2">
      <c r="A146" s="74">
        <v>26</v>
      </c>
      <c r="B146" s="215" t="str">
        <f>B32</f>
        <v>TELMEX ARGENTINA SA</v>
      </c>
      <c r="C146" s="79">
        <v>5447.42</v>
      </c>
      <c r="D146" s="77">
        <v>3917.98</v>
      </c>
      <c r="E146" s="77">
        <v>4547.18</v>
      </c>
      <c r="F146" s="77">
        <v>4598</v>
      </c>
      <c r="G146" s="77">
        <v>5086.84</v>
      </c>
      <c r="H146" s="77"/>
      <c r="I146" s="77"/>
      <c r="J146" s="77"/>
      <c r="K146" s="77"/>
      <c r="L146" s="77"/>
      <c r="M146" s="77"/>
      <c r="N146" s="77"/>
      <c r="O146" s="77"/>
      <c r="P146" s="77"/>
      <c r="Q146" s="83">
        <f>SUM(C146:P146)</f>
        <v>23597.420000000002</v>
      </c>
    </row>
    <row r="147" spans="1:20" x14ac:dyDescent="0.2">
      <c r="A147" s="73"/>
      <c r="B147" s="71"/>
      <c r="C147" s="200"/>
      <c r="D147" s="200"/>
      <c r="E147" s="200"/>
      <c r="F147" s="200"/>
      <c r="G147" s="200"/>
      <c r="H147" s="200"/>
      <c r="I147" s="200"/>
      <c r="J147" s="200"/>
      <c r="K147" s="200"/>
      <c r="L147" s="200"/>
      <c r="M147" s="200"/>
      <c r="N147" s="200"/>
      <c r="O147" s="200"/>
      <c r="P147" s="200"/>
      <c r="Q147" s="201"/>
    </row>
    <row r="148" spans="1:20" x14ac:dyDescent="0.2">
      <c r="A148" s="73">
        <v>27</v>
      </c>
      <c r="B148" s="202"/>
      <c r="C148" s="197"/>
      <c r="D148" s="198"/>
      <c r="E148" s="198"/>
      <c r="F148" s="198"/>
      <c r="G148" s="198"/>
      <c r="H148" s="198"/>
      <c r="I148" s="198"/>
      <c r="J148" s="198"/>
      <c r="K148" s="198"/>
      <c r="L148" s="198"/>
      <c r="M148" s="198"/>
      <c r="N148" s="198"/>
      <c r="O148" s="198"/>
      <c r="P148" s="198"/>
      <c r="Q148" s="199">
        <f>SUM(C148:P148)</f>
        <v>0</v>
      </c>
    </row>
    <row r="149" spans="1:20" x14ac:dyDescent="0.2">
      <c r="A149" s="74"/>
      <c r="B149" s="75"/>
      <c r="C149" s="76"/>
      <c r="D149" s="76"/>
      <c r="E149" s="76"/>
      <c r="F149" s="76"/>
      <c r="G149" s="76"/>
      <c r="H149" s="76"/>
      <c r="I149" s="76"/>
      <c r="J149" s="76"/>
      <c r="K149" s="76"/>
      <c r="L149" s="77"/>
      <c r="M149" s="77"/>
      <c r="N149" s="77"/>
      <c r="O149" s="77"/>
      <c r="P149" s="77"/>
      <c r="Q149" s="82"/>
    </row>
    <row r="150" spans="1:20" x14ac:dyDescent="0.2">
      <c r="A150" s="74">
        <v>28</v>
      </c>
      <c r="B150" s="78"/>
      <c r="C150" s="79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83">
        <f>SUM(C150:P150)</f>
        <v>0</v>
      </c>
    </row>
    <row r="151" spans="1:20" x14ac:dyDescent="0.2">
      <c r="A151" s="73"/>
      <c r="B151" s="71"/>
      <c r="C151" s="200"/>
      <c r="D151" s="200"/>
      <c r="E151" s="200"/>
      <c r="F151" s="200"/>
      <c r="G151" s="200"/>
      <c r="H151" s="200"/>
      <c r="I151" s="200"/>
      <c r="J151" s="200"/>
      <c r="K151" s="200"/>
      <c r="L151" s="200"/>
      <c r="M151" s="200"/>
      <c r="N151" s="200"/>
      <c r="O151" s="200"/>
      <c r="P151" s="200"/>
      <c r="Q151" s="201"/>
    </row>
    <row r="152" spans="1:20" x14ac:dyDescent="0.2">
      <c r="A152" s="73"/>
      <c r="B152" s="202"/>
      <c r="C152" s="197"/>
      <c r="D152" s="198"/>
      <c r="E152" s="198"/>
      <c r="F152" s="198"/>
      <c r="G152" s="198"/>
      <c r="H152" s="198"/>
      <c r="I152" s="198"/>
      <c r="J152" s="198"/>
      <c r="K152" s="198"/>
      <c r="L152" s="198"/>
      <c r="M152" s="198"/>
      <c r="N152" s="198"/>
      <c r="O152" s="198"/>
      <c r="P152" s="198"/>
      <c r="Q152" s="199">
        <f>SUM(C152:P152)</f>
        <v>0</v>
      </c>
    </row>
    <row r="153" spans="1:20" x14ac:dyDescent="0.2">
      <c r="A153" s="74"/>
      <c r="B153" s="218"/>
      <c r="C153" s="79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82"/>
    </row>
    <row r="154" spans="1:20" x14ac:dyDescent="0.2">
      <c r="A154" s="74"/>
      <c r="B154" s="78"/>
      <c r="C154" s="79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83">
        <f>SUM(C154:P154)</f>
        <v>0</v>
      </c>
    </row>
    <row r="155" spans="1:20" x14ac:dyDescent="0.2">
      <c r="A155" s="73"/>
      <c r="B155" s="71"/>
      <c r="C155" s="200"/>
      <c r="D155" s="200"/>
      <c r="E155" s="200"/>
      <c r="F155" s="200"/>
      <c r="G155" s="200"/>
      <c r="H155" s="200"/>
      <c r="I155" s="200"/>
      <c r="J155" s="200"/>
      <c r="K155" s="200"/>
      <c r="L155" s="200"/>
      <c r="M155" s="200"/>
      <c r="N155" s="200"/>
      <c r="O155" s="200"/>
      <c r="P155" s="200"/>
      <c r="Q155" s="201"/>
    </row>
    <row r="156" spans="1:20" x14ac:dyDescent="0.2">
      <c r="A156" s="73"/>
      <c r="B156" s="202"/>
      <c r="C156" s="197"/>
      <c r="D156" s="198"/>
      <c r="E156" s="198"/>
      <c r="F156" s="198"/>
      <c r="G156" s="198"/>
      <c r="H156" s="198"/>
      <c r="I156" s="198"/>
      <c r="J156" s="198"/>
      <c r="K156" s="198"/>
      <c r="L156" s="198"/>
      <c r="M156" s="198"/>
      <c r="N156" s="198"/>
      <c r="O156" s="198"/>
      <c r="P156" s="198"/>
      <c r="Q156" s="199">
        <f>SUM(C156:P156)</f>
        <v>0</v>
      </c>
    </row>
    <row r="157" spans="1:20" x14ac:dyDescent="0.2">
      <c r="A157" s="262"/>
      <c r="B157" s="263"/>
      <c r="C157" s="264">
        <v>44860</v>
      </c>
      <c r="D157" s="264">
        <v>44862</v>
      </c>
      <c r="E157" s="264"/>
      <c r="F157" s="264"/>
      <c r="G157" s="264"/>
      <c r="H157" s="264"/>
      <c r="I157" s="264"/>
      <c r="J157" s="264"/>
      <c r="K157" s="264"/>
      <c r="L157" s="268"/>
      <c r="M157" s="268"/>
      <c r="N157" s="268"/>
      <c r="O157" s="268"/>
      <c r="P157" s="269"/>
      <c r="Q157" s="270"/>
    </row>
    <row r="158" spans="1:20" x14ac:dyDescent="0.2">
      <c r="A158" s="262">
        <v>1</v>
      </c>
      <c r="B158" s="265" t="str">
        <f>B38</f>
        <v>MIN DE GOBIERNO DE EDUC. D.A.E.</v>
      </c>
      <c r="C158" s="266">
        <v>913636.36</v>
      </c>
      <c r="D158" s="267">
        <v>8863.64</v>
      </c>
      <c r="E158" s="267"/>
      <c r="F158" s="267"/>
      <c r="G158" s="267"/>
      <c r="H158" s="267"/>
      <c r="I158" s="267"/>
      <c r="J158" s="267"/>
      <c r="K158" s="267"/>
      <c r="L158" s="267"/>
      <c r="M158" s="267"/>
      <c r="N158" s="267"/>
      <c r="O158" s="267"/>
      <c r="P158" s="271"/>
      <c r="Q158" s="272">
        <f>SUM(C158:P158)</f>
        <v>922500</v>
      </c>
      <c r="T158" s="13"/>
    </row>
    <row r="159" spans="1:20" x14ac:dyDescent="0.2">
      <c r="A159" s="73"/>
      <c r="B159" s="71"/>
      <c r="C159" s="200"/>
      <c r="D159" s="200"/>
      <c r="E159" s="200"/>
      <c r="F159" s="200"/>
      <c r="G159" s="200"/>
      <c r="H159" s="200"/>
      <c r="I159" s="200"/>
      <c r="J159" s="200"/>
      <c r="K159" s="200"/>
      <c r="L159" s="200"/>
      <c r="M159" s="200"/>
      <c r="N159" s="200"/>
      <c r="O159" s="200"/>
      <c r="P159" s="200"/>
      <c r="Q159" s="201"/>
    </row>
    <row r="160" spans="1:20" x14ac:dyDescent="0.2">
      <c r="A160" s="73">
        <v>2</v>
      </c>
      <c r="B160" s="234" t="str">
        <f>B39</f>
        <v>SECRETARIA DE ESTADO DE LA GESTIÓN PÚBLICA</v>
      </c>
      <c r="C160" s="197"/>
      <c r="D160" s="198"/>
      <c r="E160" s="198"/>
      <c r="F160" s="198"/>
      <c r="G160" s="198"/>
      <c r="H160" s="198"/>
      <c r="I160" s="198"/>
      <c r="J160" s="198"/>
      <c r="K160" s="198"/>
      <c r="L160" s="198"/>
      <c r="M160" s="198"/>
      <c r="N160" s="198"/>
      <c r="O160" s="198"/>
      <c r="P160" s="198"/>
      <c r="Q160" s="199">
        <f>SUM(C160:P160)</f>
        <v>0</v>
      </c>
    </row>
    <row r="161" spans="1:20" x14ac:dyDescent="0.2">
      <c r="A161" s="262"/>
      <c r="B161" s="263"/>
      <c r="C161" s="264"/>
      <c r="D161" s="264"/>
      <c r="E161" s="264"/>
      <c r="F161" s="264"/>
      <c r="G161" s="264"/>
      <c r="H161" s="264"/>
      <c r="I161" s="264"/>
      <c r="J161" s="264"/>
      <c r="K161" s="264"/>
      <c r="L161" s="268"/>
      <c r="M161" s="268"/>
      <c r="N161" s="268"/>
      <c r="O161" s="268"/>
      <c r="P161" s="269"/>
      <c r="Q161" s="270"/>
    </row>
    <row r="162" spans="1:20" ht="13.5" thickBot="1" x14ac:dyDescent="0.25">
      <c r="A162" s="262"/>
      <c r="B162" s="265"/>
      <c r="C162" s="266"/>
      <c r="D162" s="267"/>
      <c r="E162" s="267"/>
      <c r="F162" s="267"/>
      <c r="G162" s="267"/>
      <c r="H162" s="267"/>
      <c r="I162" s="267"/>
      <c r="J162" s="267"/>
      <c r="K162" s="267"/>
      <c r="L162" s="267"/>
      <c r="M162" s="267"/>
      <c r="N162" s="267"/>
      <c r="O162" s="267"/>
      <c r="P162" s="271"/>
      <c r="Q162" s="272">
        <f>SUM(C162:P162)</f>
        <v>0</v>
      </c>
      <c r="T162" s="13"/>
    </row>
    <row r="163" spans="1:20" ht="13.5" thickBot="1" x14ac:dyDescent="0.25">
      <c r="Q163" s="84">
        <f>SUM(Q95:Q162)</f>
        <v>4895881.6399999997</v>
      </c>
      <c r="R163">
        <f>Grafico!B19</f>
        <v>4895881.6400000006</v>
      </c>
      <c r="S163">
        <f>Q163-R163</f>
        <v>0</v>
      </c>
    </row>
  </sheetData>
  <sortState xmlns:xlrd2="http://schemas.microsoft.com/office/spreadsheetml/2017/richdata2" ref="F37:F38">
    <sortCondition ref="F37:F38"/>
  </sortState>
  <mergeCells count="8">
    <mergeCell ref="E84:E85"/>
    <mergeCell ref="F84:F85"/>
    <mergeCell ref="A6:B6"/>
    <mergeCell ref="A45:B45"/>
    <mergeCell ref="A46:B46"/>
    <mergeCell ref="C45:C46"/>
    <mergeCell ref="C84:C85"/>
    <mergeCell ref="D84:D85"/>
  </mergeCells>
  <phoneticPr fontId="9" type="noConversion"/>
  <pageMargins left="0.74803149606299213" right="0.74803149606299213" top="0.39370078740157483" bottom="0.98425196850393704" header="0" footer="0"/>
  <pageSetup orientation="landscape" horizontalDpi="300" verticalDpi="300" r:id="rId1"/>
  <headerFooter alignWithMargins="0"/>
  <ignoredErrors>
    <ignoredError sqref="B158 B146 B142 B138 B134 B130 B126 B122 B118 B114 B110 B106 B102 B9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AB934"/>
  <sheetViews>
    <sheetView zoomScaleNormal="100" workbookViewId="0">
      <pane ySplit="1" topLeftCell="A131" activePane="bottomLeft" state="frozen"/>
      <selection activeCell="C1" sqref="C1"/>
      <selection pane="bottomLeft" activeCell="B150" sqref="B150"/>
    </sheetView>
  </sheetViews>
  <sheetFormatPr baseColWidth="10" defaultRowHeight="15" x14ac:dyDescent="0.2"/>
  <cols>
    <col min="1" max="1" width="12.42578125" style="9" bestFit="1" customWidth="1"/>
    <col min="2" max="2" width="49.42578125" style="10" customWidth="1"/>
    <col min="3" max="3" width="16.7109375" style="1" customWidth="1"/>
    <col min="4" max="4" width="14.7109375" style="1" bestFit="1" customWidth="1"/>
    <col min="5" max="5" width="17" style="32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95.25" customHeight="1" thickBot="1" x14ac:dyDescent="0.3">
      <c r="A1" s="220" t="s">
        <v>0</v>
      </c>
      <c r="B1" s="221" t="s">
        <v>1</v>
      </c>
      <c r="C1" s="222" t="s">
        <v>7</v>
      </c>
      <c r="D1" s="223" t="s">
        <v>2</v>
      </c>
      <c r="E1" s="224" t="s">
        <v>54</v>
      </c>
      <c r="G1" s="162" t="s">
        <v>55</v>
      </c>
      <c r="H1" s="163" t="s">
        <v>2</v>
      </c>
      <c r="I1" s="164" t="s">
        <v>55</v>
      </c>
      <c r="J1" s="165" t="s">
        <v>2</v>
      </c>
      <c r="K1" s="275" t="s">
        <v>55</v>
      </c>
      <c r="L1" s="276" t="s">
        <v>2</v>
      </c>
      <c r="M1" s="277" t="s">
        <v>55</v>
      </c>
      <c r="N1" s="278" t="s">
        <v>2</v>
      </c>
    </row>
    <row r="2" spans="1:28" x14ac:dyDescent="0.3">
      <c r="A2" s="166" t="s">
        <v>119</v>
      </c>
      <c r="B2" s="167"/>
      <c r="C2" s="168">
        <v>-89539.056543044673</v>
      </c>
      <c r="D2" s="169"/>
      <c r="E2" s="168">
        <f>C2</f>
        <v>-89539.056543044673</v>
      </c>
      <c r="F2" s="85"/>
      <c r="G2" s="170">
        <v>0</v>
      </c>
      <c r="H2" s="171"/>
      <c r="I2" s="172">
        <v>0</v>
      </c>
      <c r="J2" s="173"/>
      <c r="K2" s="174">
        <v>690.92</v>
      </c>
      <c r="L2" s="175"/>
      <c r="M2" s="170">
        <v>1271830.9700000002</v>
      </c>
      <c r="N2" s="176"/>
    </row>
    <row r="3" spans="1:28" s="2" customFormat="1" ht="17.25" x14ac:dyDescent="0.35">
      <c r="A3" s="86"/>
      <c r="B3" s="86"/>
      <c r="C3" s="87"/>
      <c r="D3" s="88"/>
      <c r="E3" s="89"/>
      <c r="F3"/>
      <c r="G3" s="90"/>
      <c r="H3" s="91"/>
      <c r="I3" s="92"/>
      <c r="J3" s="93"/>
      <c r="K3" s="124"/>
      <c r="L3" s="125"/>
      <c r="M3" s="90"/>
      <c r="N3" s="94"/>
    </row>
    <row r="4" spans="1:28" s="2" customFormat="1" x14ac:dyDescent="0.3">
      <c r="A4" s="318">
        <v>44744</v>
      </c>
      <c r="B4" s="319" t="s">
        <v>113</v>
      </c>
      <c r="C4" s="320"/>
      <c r="D4" s="320"/>
      <c r="E4" s="309">
        <f>E2+C4-D4</f>
        <v>-89539.056543044673</v>
      </c>
      <c r="F4"/>
      <c r="G4" s="95"/>
      <c r="H4" s="96"/>
      <c r="I4" s="97"/>
      <c r="J4" s="98"/>
      <c r="K4" s="126"/>
      <c r="L4" s="127"/>
      <c r="M4" s="279">
        <v>30562.35</v>
      </c>
      <c r="N4" s="280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2" customFormat="1" x14ac:dyDescent="0.3">
      <c r="A5" s="8"/>
      <c r="B5" s="49" t="s">
        <v>120</v>
      </c>
      <c r="C5" s="41"/>
      <c r="D5" s="48">
        <v>280016</v>
      </c>
      <c r="E5" s="309">
        <f>E4+C5-D5</f>
        <v>-369555.05654304469</v>
      </c>
      <c r="F5"/>
      <c r="G5" s="95"/>
      <c r="H5" s="96"/>
      <c r="I5" s="97"/>
      <c r="J5" s="98"/>
      <c r="K5" s="128"/>
      <c r="L5" s="127"/>
      <c r="M5" s="279"/>
      <c r="N5" s="280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2" customFormat="1" x14ac:dyDescent="0.3">
      <c r="A6" s="8"/>
      <c r="B6" s="49" t="s">
        <v>121</v>
      </c>
      <c r="C6" s="41"/>
      <c r="D6" s="48">
        <v>276920</v>
      </c>
      <c r="E6" s="309">
        <f t="shared" ref="E6:E64" si="0">E5+C6-D6</f>
        <v>-646475.05654304475</v>
      </c>
      <c r="G6" s="95"/>
      <c r="H6" s="96"/>
      <c r="I6" s="97"/>
      <c r="J6" s="98"/>
      <c r="K6" s="128"/>
      <c r="L6" s="127"/>
      <c r="M6" s="279"/>
      <c r="N6" s="280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2" customFormat="1" x14ac:dyDescent="0.3">
      <c r="A7" s="8"/>
      <c r="B7" s="49" t="s">
        <v>110</v>
      </c>
      <c r="C7" s="41"/>
      <c r="D7" s="48">
        <v>2415</v>
      </c>
      <c r="E7" s="309">
        <f>E6+C7-D7</f>
        <v>-648890.05654304475</v>
      </c>
      <c r="F7"/>
      <c r="G7" s="95"/>
      <c r="H7" s="96"/>
      <c r="I7" s="97"/>
      <c r="J7" s="98"/>
      <c r="K7" s="128"/>
      <c r="L7" s="127"/>
      <c r="M7" s="279"/>
      <c r="N7" s="280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2" customFormat="1" x14ac:dyDescent="0.3">
      <c r="A8" s="306">
        <v>44755</v>
      </c>
      <c r="B8" s="307" t="s">
        <v>87</v>
      </c>
      <c r="C8" s="308">
        <v>5447.42</v>
      </c>
      <c r="D8" s="308"/>
      <c r="E8" s="309">
        <f t="shared" si="0"/>
        <v>-643442.6365430447</v>
      </c>
      <c r="F8"/>
      <c r="G8" s="95"/>
      <c r="H8" s="96"/>
      <c r="I8" s="97"/>
      <c r="J8" s="98"/>
      <c r="K8" s="128"/>
      <c r="L8" s="127"/>
      <c r="M8" s="279"/>
      <c r="N8" s="280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14" customFormat="1" x14ac:dyDescent="0.3">
      <c r="A9" s="306">
        <v>44755</v>
      </c>
      <c r="B9" s="307" t="s">
        <v>88</v>
      </c>
      <c r="C9" s="308">
        <v>5447.42</v>
      </c>
      <c r="D9" s="308"/>
      <c r="E9" s="309">
        <f t="shared" si="0"/>
        <v>-637995.21654304466</v>
      </c>
      <c r="F9" s="15"/>
      <c r="G9" s="95"/>
      <c r="H9" s="96"/>
      <c r="I9" s="97"/>
      <c r="J9" s="98"/>
      <c r="K9" s="128"/>
      <c r="L9" s="127"/>
      <c r="M9" s="279"/>
      <c r="N9" s="280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pans="1:28" s="2" customFormat="1" x14ac:dyDescent="0.3">
      <c r="A10" s="306">
        <v>44756</v>
      </c>
      <c r="B10" s="307" t="s">
        <v>36</v>
      </c>
      <c r="C10" s="308">
        <v>3917.98</v>
      </c>
      <c r="D10" s="308"/>
      <c r="E10" s="309">
        <f t="shared" si="0"/>
        <v>-634077.23654304468</v>
      </c>
      <c r="F10"/>
      <c r="G10" s="95"/>
      <c r="H10" s="96"/>
      <c r="I10" s="97"/>
      <c r="J10" s="98"/>
      <c r="K10" s="128"/>
      <c r="L10" s="127"/>
      <c r="M10" s="279"/>
      <c r="N10" s="28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2" customFormat="1" x14ac:dyDescent="0.3">
      <c r="A11" s="306">
        <v>44756</v>
      </c>
      <c r="B11" s="307" t="s">
        <v>76</v>
      </c>
      <c r="C11" s="308">
        <v>29384.85</v>
      </c>
      <c r="D11" s="308"/>
      <c r="E11" s="309">
        <f t="shared" si="0"/>
        <v>-604692.3865430447</v>
      </c>
      <c r="F11"/>
      <c r="G11" s="95"/>
      <c r="H11" s="96"/>
      <c r="I11" s="97"/>
      <c r="J11" s="98"/>
      <c r="K11" s="128"/>
      <c r="L11" s="127"/>
      <c r="M11" s="279"/>
      <c r="N11" s="280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s="2" customFormat="1" x14ac:dyDescent="0.3">
      <c r="A12" s="306">
        <v>44757</v>
      </c>
      <c r="B12" s="307" t="s">
        <v>78</v>
      </c>
      <c r="C12" s="308">
        <v>39179.800000000003</v>
      </c>
      <c r="D12" s="308"/>
      <c r="E12" s="309">
        <f t="shared" si="0"/>
        <v>-565512.58654304466</v>
      </c>
      <c r="F12"/>
      <c r="G12" s="95"/>
      <c r="H12" s="96"/>
      <c r="I12" s="97"/>
      <c r="J12" s="98"/>
      <c r="K12" s="128"/>
      <c r="L12" s="127"/>
      <c r="M12" s="279"/>
      <c r="N12" s="280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s="2" customFormat="1" x14ac:dyDescent="0.3">
      <c r="A13" s="306">
        <v>44757</v>
      </c>
      <c r="B13" s="307" t="s">
        <v>80</v>
      </c>
      <c r="C13" s="308">
        <v>8370.7800000000007</v>
      </c>
      <c r="D13" s="308"/>
      <c r="E13" s="309">
        <f t="shared" si="0"/>
        <v>-557141.80654304463</v>
      </c>
      <c r="F13"/>
      <c r="G13" s="95"/>
      <c r="H13" s="96"/>
      <c r="I13" s="97"/>
      <c r="J13" s="98"/>
      <c r="K13" s="128"/>
      <c r="L13" s="127"/>
      <c r="M13" s="279"/>
      <c r="N13" s="280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s="2" customFormat="1" x14ac:dyDescent="0.3">
      <c r="A14" s="317">
        <v>44760</v>
      </c>
      <c r="B14" s="314" t="s">
        <v>114</v>
      </c>
      <c r="C14" s="315"/>
      <c r="D14" s="316"/>
      <c r="E14" s="309">
        <f t="shared" si="0"/>
        <v>-557141.80654304463</v>
      </c>
      <c r="F14"/>
      <c r="G14" s="95"/>
      <c r="H14" s="96"/>
      <c r="I14" s="97"/>
      <c r="J14" s="98"/>
      <c r="K14" s="128"/>
      <c r="L14" s="127"/>
      <c r="M14" s="279">
        <v>27950.41</v>
      </c>
      <c r="N14" s="280"/>
      <c r="O14"/>
      <c r="P14"/>
      <c r="Q14"/>
      <c r="R14"/>
      <c r="S14"/>
      <c r="T14"/>
      <c r="U14"/>
      <c r="V14"/>
    </row>
    <row r="15" spans="1:28" s="2" customFormat="1" x14ac:dyDescent="0.3">
      <c r="A15" s="306">
        <v>44760</v>
      </c>
      <c r="B15" s="307" t="s">
        <v>122</v>
      </c>
      <c r="C15" s="308">
        <v>29384.85</v>
      </c>
      <c r="D15" s="308"/>
      <c r="E15" s="309">
        <f t="shared" si="0"/>
        <v>-527756.95654304465</v>
      </c>
      <c r="G15" s="95"/>
      <c r="H15" s="96"/>
      <c r="I15" s="97"/>
      <c r="J15" s="98"/>
      <c r="K15" s="128"/>
      <c r="L15" s="127"/>
      <c r="M15" s="279"/>
      <c r="N15" s="280"/>
      <c r="O15"/>
      <c r="P15"/>
      <c r="Q15"/>
      <c r="R15"/>
      <c r="S15"/>
      <c r="T15"/>
      <c r="U15"/>
      <c r="V15"/>
    </row>
    <row r="16" spans="1:28" s="2" customFormat="1" x14ac:dyDescent="0.3">
      <c r="A16" s="306">
        <v>44760</v>
      </c>
      <c r="B16" s="307" t="s">
        <v>81</v>
      </c>
      <c r="C16" s="308">
        <v>50933.74</v>
      </c>
      <c r="D16" s="308"/>
      <c r="E16" s="309">
        <f t="shared" si="0"/>
        <v>-476823.21654304466</v>
      </c>
      <c r="F16"/>
      <c r="G16" s="95"/>
      <c r="H16" s="96"/>
      <c r="I16" s="97"/>
      <c r="J16" s="98"/>
      <c r="K16" s="128"/>
      <c r="L16" s="127"/>
      <c r="M16" s="279"/>
      <c r="N16" s="280"/>
      <c r="O16"/>
      <c r="P16"/>
      <c r="Q16"/>
      <c r="R16"/>
      <c r="S16"/>
      <c r="T16"/>
      <c r="U16"/>
      <c r="V16"/>
    </row>
    <row r="17" spans="1:22" s="2" customFormat="1" x14ac:dyDescent="0.3">
      <c r="A17" s="306">
        <v>44762</v>
      </c>
      <c r="B17" s="307" t="s">
        <v>83</v>
      </c>
      <c r="C17" s="308">
        <v>39179.800000000003</v>
      </c>
      <c r="D17" s="308"/>
      <c r="E17" s="309">
        <f t="shared" si="0"/>
        <v>-437643.41654304467</v>
      </c>
      <c r="F17"/>
      <c r="G17" s="95"/>
      <c r="H17" s="96"/>
      <c r="I17" s="97"/>
      <c r="J17" s="98"/>
      <c r="K17" s="128"/>
      <c r="L17" s="127"/>
      <c r="M17" s="279"/>
      <c r="N17" s="280"/>
      <c r="O17"/>
      <c r="P17"/>
      <c r="Q17"/>
      <c r="R17"/>
      <c r="S17"/>
      <c r="T17"/>
      <c r="U17"/>
      <c r="V17"/>
    </row>
    <row r="18" spans="1:22" s="2" customFormat="1" x14ac:dyDescent="0.3">
      <c r="A18" s="306">
        <v>44764</v>
      </c>
      <c r="B18" s="307" t="s">
        <v>88</v>
      </c>
      <c r="C18" s="308">
        <v>3917.98</v>
      </c>
      <c r="D18" s="308"/>
      <c r="E18" s="309">
        <f t="shared" si="0"/>
        <v>-433725.43654304469</v>
      </c>
      <c r="F18"/>
      <c r="G18" s="95"/>
      <c r="H18" s="96"/>
      <c r="I18" s="97"/>
      <c r="J18" s="98"/>
      <c r="K18" s="128"/>
      <c r="L18" s="127"/>
      <c r="M18" s="279"/>
      <c r="N18" s="280"/>
      <c r="O18"/>
      <c r="P18"/>
      <c r="Q18"/>
      <c r="R18"/>
      <c r="S18"/>
      <c r="T18"/>
      <c r="U18"/>
      <c r="V18"/>
    </row>
    <row r="19" spans="1:22" s="2" customFormat="1" x14ac:dyDescent="0.3">
      <c r="A19" s="306">
        <v>44767</v>
      </c>
      <c r="B19" s="307" t="s">
        <v>75</v>
      </c>
      <c r="C19" s="308">
        <v>17630.91</v>
      </c>
      <c r="D19" s="308"/>
      <c r="E19" s="309">
        <f t="shared" si="0"/>
        <v>-416094.52654304472</v>
      </c>
      <c r="F19"/>
      <c r="G19" s="95"/>
      <c r="H19" s="96"/>
      <c r="I19" s="97"/>
      <c r="J19" s="98"/>
      <c r="K19" s="128"/>
      <c r="L19" s="127"/>
      <c r="M19" s="279"/>
      <c r="N19" s="280"/>
      <c r="O19"/>
      <c r="P19"/>
      <c r="Q19"/>
      <c r="R19"/>
      <c r="S19"/>
      <c r="T19"/>
      <c r="U19"/>
      <c r="V19"/>
    </row>
    <row r="20" spans="1:22" s="2" customFormat="1" x14ac:dyDescent="0.3">
      <c r="A20" s="306">
        <v>44767</v>
      </c>
      <c r="B20" s="307" t="s">
        <v>82</v>
      </c>
      <c r="C20" s="308">
        <v>28507.599999999999</v>
      </c>
      <c r="D20" s="308"/>
      <c r="E20" s="309">
        <f t="shared" si="0"/>
        <v>-387586.92654304474</v>
      </c>
      <c r="F20"/>
      <c r="G20" s="95"/>
      <c r="H20" s="96"/>
      <c r="I20" s="97"/>
      <c r="J20" s="98"/>
      <c r="K20" s="128"/>
      <c r="L20" s="127"/>
      <c r="M20" s="279"/>
      <c r="N20" s="280"/>
      <c r="O20"/>
      <c r="P20"/>
      <c r="Q20"/>
      <c r="R20"/>
      <c r="S20"/>
      <c r="T20"/>
      <c r="U20"/>
      <c r="V20"/>
    </row>
    <row r="21" spans="1:22" s="2" customFormat="1" x14ac:dyDescent="0.3">
      <c r="A21" s="306">
        <v>44768</v>
      </c>
      <c r="B21" s="307" t="s">
        <v>37</v>
      </c>
      <c r="C21" s="308">
        <v>76400.61</v>
      </c>
      <c r="D21" s="308"/>
      <c r="E21" s="309">
        <f t="shared" si="0"/>
        <v>-311186.31654304476</v>
      </c>
      <c r="F21"/>
      <c r="G21" s="95"/>
      <c r="H21" s="96"/>
      <c r="I21" s="97"/>
      <c r="J21" s="98"/>
      <c r="K21" s="128"/>
      <c r="L21" s="127"/>
      <c r="M21" s="279"/>
      <c r="N21" s="280"/>
      <c r="O21"/>
      <c r="P21"/>
      <c r="Q21"/>
      <c r="R21"/>
      <c r="S21"/>
      <c r="T21"/>
      <c r="U21"/>
      <c r="V21"/>
    </row>
    <row r="22" spans="1:22" s="2" customFormat="1" x14ac:dyDescent="0.3">
      <c r="A22" s="306">
        <v>44768</v>
      </c>
      <c r="B22" s="307" t="s">
        <v>87</v>
      </c>
      <c r="C22" s="308">
        <v>3917.98</v>
      </c>
      <c r="D22" s="308"/>
      <c r="E22" s="309">
        <f t="shared" si="0"/>
        <v>-307268.33654304477</v>
      </c>
      <c r="F22"/>
      <c r="G22" s="95"/>
      <c r="H22" s="96"/>
      <c r="I22" s="97"/>
      <c r="J22" s="98"/>
      <c r="K22" s="128"/>
      <c r="L22" s="127"/>
      <c r="M22" s="279"/>
      <c r="N22" s="280"/>
      <c r="O22"/>
      <c r="P22"/>
      <c r="Q22"/>
      <c r="R22"/>
      <c r="S22"/>
      <c r="T22"/>
      <c r="U22"/>
      <c r="V22"/>
    </row>
    <row r="23" spans="1:22" s="2" customFormat="1" x14ac:dyDescent="0.3">
      <c r="A23" s="306">
        <v>44769</v>
      </c>
      <c r="B23" s="308" t="s">
        <v>93</v>
      </c>
      <c r="C23" s="308">
        <v>127334.35</v>
      </c>
      <c r="D23" s="308"/>
      <c r="E23" s="309">
        <f t="shared" si="0"/>
        <v>-179933.98654304477</v>
      </c>
      <c r="F23"/>
      <c r="G23" s="95"/>
      <c r="H23" s="96"/>
      <c r="I23" s="97"/>
      <c r="J23" s="98"/>
      <c r="K23" s="128"/>
      <c r="L23" s="127"/>
      <c r="M23" s="279"/>
      <c r="N23" s="280"/>
      <c r="O23"/>
      <c r="P23"/>
      <c r="Q23"/>
      <c r="R23"/>
      <c r="S23"/>
      <c r="T23"/>
      <c r="U23"/>
      <c r="V23"/>
    </row>
    <row r="24" spans="1:22" s="2" customFormat="1" x14ac:dyDescent="0.3">
      <c r="A24" s="306">
        <v>44769</v>
      </c>
      <c r="B24" s="308" t="s">
        <v>74</v>
      </c>
      <c r="C24" s="308">
        <v>39179.800000000003</v>
      </c>
      <c r="D24" s="308"/>
      <c r="E24" s="309">
        <f t="shared" si="0"/>
        <v>-140754.18654304475</v>
      </c>
      <c r="F24"/>
      <c r="G24" s="95"/>
      <c r="H24" s="96"/>
      <c r="I24" s="97"/>
      <c r="J24" s="98"/>
      <c r="K24" s="128"/>
      <c r="L24" s="127"/>
      <c r="M24" s="279"/>
      <c r="N24" s="280"/>
      <c r="O24"/>
      <c r="P24"/>
      <c r="Q24"/>
      <c r="R24"/>
      <c r="S24"/>
      <c r="T24"/>
      <c r="U24"/>
      <c r="V24"/>
    </row>
    <row r="25" spans="1:22" s="2" customFormat="1" x14ac:dyDescent="0.3">
      <c r="A25" s="306">
        <v>44769</v>
      </c>
      <c r="B25" s="308" t="s">
        <v>90</v>
      </c>
      <c r="C25" s="308">
        <v>3917.98</v>
      </c>
      <c r="D25" s="308"/>
      <c r="E25" s="309">
        <f t="shared" si="0"/>
        <v>-136836.20654304474</v>
      </c>
      <c r="F25"/>
      <c r="G25" s="95"/>
      <c r="H25" s="96"/>
      <c r="I25" s="97"/>
      <c r="J25" s="98"/>
      <c r="K25" s="128"/>
      <c r="L25" s="127"/>
      <c r="M25" s="279"/>
      <c r="N25" s="280"/>
      <c r="O25"/>
      <c r="P25"/>
      <c r="Q25"/>
      <c r="R25"/>
      <c r="S25"/>
      <c r="T25"/>
      <c r="U25"/>
      <c r="V25"/>
    </row>
    <row r="26" spans="1:22" s="2" customFormat="1" x14ac:dyDescent="0.3">
      <c r="A26" s="306">
        <v>44769</v>
      </c>
      <c r="B26" s="308" t="s">
        <v>91</v>
      </c>
      <c r="C26" s="308">
        <v>3917.98</v>
      </c>
      <c r="D26" s="308"/>
      <c r="E26" s="309">
        <f t="shared" si="0"/>
        <v>-132918.22654304473</v>
      </c>
      <c r="F26"/>
      <c r="G26" s="95"/>
      <c r="H26" s="96"/>
      <c r="I26" s="97"/>
      <c r="J26" s="98"/>
      <c r="K26" s="128"/>
      <c r="L26" s="127"/>
      <c r="M26" s="279"/>
      <c r="N26" s="280"/>
      <c r="O26"/>
      <c r="P26"/>
      <c r="Q26"/>
      <c r="R26"/>
      <c r="S26"/>
      <c r="T26"/>
      <c r="U26"/>
      <c r="V26"/>
    </row>
    <row r="27" spans="1:22" s="2" customFormat="1" x14ac:dyDescent="0.3">
      <c r="A27" s="306">
        <v>44769</v>
      </c>
      <c r="B27" s="308" t="s">
        <v>85</v>
      </c>
      <c r="C27" s="308">
        <v>11753.94</v>
      </c>
      <c r="D27" s="308"/>
      <c r="E27" s="309">
        <f t="shared" si="0"/>
        <v>-121164.28654304473</v>
      </c>
      <c r="F27"/>
      <c r="G27" s="95"/>
      <c r="H27" s="96"/>
      <c r="I27" s="97"/>
      <c r="J27" s="98"/>
      <c r="K27" s="128"/>
      <c r="L27" s="127"/>
      <c r="M27" s="279"/>
      <c r="N27" s="280"/>
      <c r="O27"/>
      <c r="P27"/>
      <c r="Q27"/>
      <c r="R27"/>
      <c r="S27"/>
      <c r="T27"/>
      <c r="U27"/>
      <c r="V27"/>
    </row>
    <row r="28" spans="1:22" s="2" customFormat="1" x14ac:dyDescent="0.3">
      <c r="A28" s="306">
        <v>44770</v>
      </c>
      <c r="B28" s="307" t="s">
        <v>89</v>
      </c>
      <c r="C28" s="308">
        <v>29384.85</v>
      </c>
      <c r="D28" s="308"/>
      <c r="E28" s="309">
        <f t="shared" si="0"/>
        <v>-91779.436543044721</v>
      </c>
      <c r="F28"/>
      <c r="G28" s="95"/>
      <c r="H28" s="96"/>
      <c r="I28" s="97"/>
      <c r="J28" s="98"/>
      <c r="K28" s="128"/>
      <c r="L28" s="127"/>
      <c r="M28" s="279"/>
      <c r="N28" s="280"/>
      <c r="O28"/>
      <c r="P28"/>
      <c r="Q28"/>
      <c r="R28"/>
      <c r="S28"/>
      <c r="T28"/>
      <c r="U28"/>
      <c r="V28"/>
    </row>
    <row r="29" spans="1:22" s="2" customFormat="1" x14ac:dyDescent="0.3">
      <c r="A29" s="306">
        <v>44771</v>
      </c>
      <c r="B29" s="307" t="s">
        <v>123</v>
      </c>
      <c r="C29" s="308">
        <v>76400.61</v>
      </c>
      <c r="D29" s="308"/>
      <c r="E29" s="309">
        <f t="shared" si="0"/>
        <v>-15378.826543044721</v>
      </c>
      <c r="F29"/>
      <c r="G29" s="95"/>
      <c r="H29" s="96"/>
      <c r="I29" s="97"/>
      <c r="J29" s="98"/>
      <c r="K29" s="128"/>
      <c r="L29" s="127"/>
      <c r="M29" s="279"/>
      <c r="N29" s="280"/>
      <c r="O29"/>
      <c r="P29"/>
      <c r="Q29"/>
      <c r="R29"/>
      <c r="S29"/>
      <c r="T29"/>
      <c r="U29"/>
      <c r="V29"/>
    </row>
    <row r="30" spans="1:22" s="2" customFormat="1" x14ac:dyDescent="0.3">
      <c r="A30" s="306">
        <v>44771</v>
      </c>
      <c r="B30" s="307" t="s">
        <v>94</v>
      </c>
      <c r="C30" s="308">
        <v>29384.85</v>
      </c>
      <c r="D30" s="308"/>
      <c r="E30" s="309">
        <f t="shared" si="0"/>
        <v>14006.023456955278</v>
      </c>
      <c r="F30"/>
      <c r="G30" s="95"/>
      <c r="H30" s="96"/>
      <c r="I30" s="97"/>
      <c r="J30" s="98"/>
      <c r="K30" s="128"/>
      <c r="L30" s="127"/>
      <c r="M30" s="279"/>
      <c r="N30" s="280"/>
      <c r="O30"/>
      <c r="P30"/>
      <c r="Q30"/>
      <c r="R30"/>
      <c r="S30"/>
      <c r="T30"/>
      <c r="U30"/>
      <c r="V30"/>
    </row>
    <row r="31" spans="1:22" s="2" customFormat="1" x14ac:dyDescent="0.3">
      <c r="A31" s="3"/>
      <c r="B31" s="310" t="s">
        <v>124</v>
      </c>
      <c r="C31" s="19"/>
      <c r="D31" s="19">
        <v>116956.56</v>
      </c>
      <c r="E31" s="309">
        <f t="shared" si="0"/>
        <v>-102950.53654304473</v>
      </c>
      <c r="F31"/>
      <c r="G31" s="95"/>
      <c r="H31" s="96"/>
      <c r="I31" s="97"/>
      <c r="J31" s="98"/>
      <c r="K31" s="128"/>
      <c r="L31" s="127"/>
      <c r="M31" s="279"/>
      <c r="N31" s="280"/>
      <c r="O31"/>
      <c r="P31"/>
      <c r="Q31"/>
      <c r="R31"/>
      <c r="S31"/>
      <c r="T31"/>
      <c r="U31"/>
      <c r="V31"/>
    </row>
    <row r="32" spans="1:22" s="2" customFormat="1" x14ac:dyDescent="0.3">
      <c r="A32" s="3"/>
      <c r="B32" s="311" t="s">
        <v>125</v>
      </c>
      <c r="C32" s="312">
        <v>59281.600000000006</v>
      </c>
      <c r="D32" s="313"/>
      <c r="E32" s="309">
        <f t="shared" si="0"/>
        <v>-43668.936543044721</v>
      </c>
      <c r="F32"/>
      <c r="G32" s="95"/>
      <c r="H32" s="96"/>
      <c r="I32" s="97"/>
      <c r="J32" s="98"/>
      <c r="K32" s="128"/>
      <c r="L32" s="127"/>
      <c r="M32" s="279"/>
      <c r="N32" s="280"/>
      <c r="O32"/>
      <c r="P32"/>
      <c r="Q32"/>
      <c r="R32"/>
      <c r="S32"/>
      <c r="T32"/>
      <c r="U32"/>
      <c r="V32"/>
    </row>
    <row r="33" spans="1:22" s="2" customFormat="1" x14ac:dyDescent="0.3">
      <c r="A33" s="3"/>
      <c r="B33" s="311" t="s">
        <v>126</v>
      </c>
      <c r="C33" s="312">
        <f>72.17*347</f>
        <v>25042.99</v>
      </c>
      <c r="D33" s="313"/>
      <c r="E33" s="210">
        <f t="shared" si="0"/>
        <v>-18625.94654304472</v>
      </c>
      <c r="F33"/>
      <c r="G33" s="95"/>
      <c r="H33" s="96"/>
      <c r="I33" s="97"/>
      <c r="J33" s="98"/>
      <c r="K33" s="128"/>
      <c r="L33" s="127"/>
      <c r="M33" s="279"/>
      <c r="N33" s="280"/>
      <c r="O33"/>
      <c r="P33"/>
      <c r="Q33"/>
      <c r="R33"/>
      <c r="S33"/>
      <c r="T33"/>
      <c r="U33"/>
      <c r="V33"/>
    </row>
    <row r="34" spans="1:22" s="2" customFormat="1" x14ac:dyDescent="0.3">
      <c r="A34" s="318">
        <v>44774</v>
      </c>
      <c r="B34" s="319" t="s">
        <v>113</v>
      </c>
      <c r="C34" s="320"/>
      <c r="D34" s="320"/>
      <c r="E34" s="309">
        <f t="shared" si="0"/>
        <v>-18625.94654304472</v>
      </c>
      <c r="F34"/>
      <c r="G34" s="95"/>
      <c r="H34" s="96"/>
      <c r="I34" s="97"/>
      <c r="J34" s="98"/>
      <c r="K34" s="128"/>
      <c r="L34" s="127"/>
      <c r="M34" s="279">
        <v>35726.94</v>
      </c>
      <c r="N34" s="280"/>
      <c r="O34"/>
      <c r="P34"/>
      <c r="Q34"/>
      <c r="R34"/>
      <c r="S34"/>
      <c r="T34"/>
      <c r="U34"/>
      <c r="V34"/>
    </row>
    <row r="35" spans="1:22" s="2" customFormat="1" x14ac:dyDescent="0.3">
      <c r="A35" s="8"/>
      <c r="B35" s="49" t="s">
        <v>127</v>
      </c>
      <c r="C35" s="41"/>
      <c r="D35" s="48">
        <v>285912</v>
      </c>
      <c r="E35" s="309">
        <f t="shared" si="0"/>
        <v>-304537.9465430447</v>
      </c>
      <c r="F35"/>
      <c r="G35" s="95"/>
      <c r="H35" s="96"/>
      <c r="I35" s="97"/>
      <c r="J35" s="98"/>
      <c r="K35" s="128"/>
      <c r="L35" s="127"/>
      <c r="M35" s="279"/>
      <c r="N35" s="280"/>
      <c r="O35"/>
      <c r="P35"/>
      <c r="Q35"/>
      <c r="R35"/>
      <c r="S35"/>
      <c r="T35"/>
      <c r="U35"/>
      <c r="V35"/>
    </row>
    <row r="36" spans="1:22" s="2" customFormat="1" x14ac:dyDescent="0.3">
      <c r="A36" s="8"/>
      <c r="B36" s="49" t="s">
        <v>128</v>
      </c>
      <c r="C36" s="41"/>
      <c r="D36" s="48">
        <v>356706</v>
      </c>
      <c r="E36" s="309">
        <f t="shared" si="0"/>
        <v>-661243.94654304464</v>
      </c>
      <c r="F36"/>
      <c r="G36" s="95"/>
      <c r="H36" s="96"/>
      <c r="I36" s="97"/>
      <c r="J36" s="98"/>
      <c r="K36" s="128"/>
      <c r="L36" s="127"/>
      <c r="M36" s="279"/>
      <c r="N36" s="280"/>
      <c r="O36"/>
      <c r="P36"/>
      <c r="Q36"/>
      <c r="R36"/>
      <c r="S36"/>
      <c r="T36"/>
      <c r="U36"/>
      <c r="V36"/>
    </row>
    <row r="37" spans="1:22" s="2" customFormat="1" x14ac:dyDescent="0.3">
      <c r="A37" s="8"/>
      <c r="B37" s="49" t="s">
        <v>110</v>
      </c>
      <c r="C37" s="41"/>
      <c r="D37" s="48">
        <v>3129</v>
      </c>
      <c r="E37" s="309">
        <f t="shared" si="0"/>
        <v>-664372.94654304464</v>
      </c>
      <c r="F37"/>
      <c r="G37" s="95"/>
      <c r="H37" s="96"/>
      <c r="I37" s="97"/>
      <c r="J37" s="98"/>
      <c r="K37" s="128"/>
      <c r="L37" s="127"/>
      <c r="M37" s="279"/>
      <c r="N37" s="280"/>
      <c r="O37"/>
      <c r="P37"/>
      <c r="Q37"/>
      <c r="R37"/>
      <c r="S37"/>
      <c r="T37"/>
      <c r="U37"/>
      <c r="V37"/>
    </row>
    <row r="38" spans="1:22" s="2" customFormat="1" x14ac:dyDescent="0.3">
      <c r="A38" s="306">
        <v>44782</v>
      </c>
      <c r="B38" s="307" t="s">
        <v>76</v>
      </c>
      <c r="C38" s="308">
        <v>34103.85</v>
      </c>
      <c r="D38" s="308"/>
      <c r="E38" s="309">
        <f t="shared" si="0"/>
        <v>-630269.09654304467</v>
      </c>
      <c r="F38"/>
      <c r="G38" s="95"/>
      <c r="H38" s="96"/>
      <c r="I38" s="97"/>
      <c r="J38" s="98"/>
      <c r="K38" s="128"/>
      <c r="L38" s="127"/>
      <c r="M38" s="279"/>
      <c r="N38" s="280"/>
      <c r="O38"/>
      <c r="P38"/>
      <c r="Q38"/>
      <c r="R38"/>
      <c r="S38"/>
      <c r="T38"/>
      <c r="U38"/>
      <c r="V38"/>
    </row>
    <row r="39" spans="1:22" s="2" customFormat="1" x14ac:dyDescent="0.3">
      <c r="A39" s="306">
        <v>44783</v>
      </c>
      <c r="B39" s="307" t="s">
        <v>85</v>
      </c>
      <c r="C39" s="308">
        <v>13641.54</v>
      </c>
      <c r="D39" s="308"/>
      <c r="E39" s="309">
        <f t="shared" si="0"/>
        <v>-616627.55654304463</v>
      </c>
      <c r="F39"/>
      <c r="G39" s="95"/>
      <c r="H39" s="96"/>
      <c r="I39" s="97"/>
      <c r="J39" s="98"/>
      <c r="K39" s="128"/>
      <c r="L39" s="127"/>
      <c r="M39" s="279"/>
      <c r="N39" s="280"/>
      <c r="O39"/>
      <c r="P39"/>
      <c r="Q39"/>
      <c r="R39"/>
      <c r="S39"/>
      <c r="T39"/>
      <c r="U39"/>
      <c r="V39"/>
    </row>
    <row r="40" spans="1:22" s="2" customFormat="1" x14ac:dyDescent="0.3">
      <c r="A40" s="306">
        <v>44784</v>
      </c>
      <c r="B40" s="307" t="s">
        <v>122</v>
      </c>
      <c r="C40" s="308">
        <v>34103.85</v>
      </c>
      <c r="D40" s="308"/>
      <c r="E40" s="309">
        <f t="shared" si="0"/>
        <v>-582523.70654304465</v>
      </c>
      <c r="F40"/>
      <c r="G40" s="95"/>
      <c r="H40" s="204"/>
      <c r="I40" s="97"/>
      <c r="J40" s="98"/>
      <c r="K40" s="128"/>
      <c r="L40" s="127"/>
      <c r="M40" s="279"/>
      <c r="N40" s="280"/>
      <c r="O40"/>
      <c r="P40"/>
      <c r="Q40"/>
      <c r="R40"/>
      <c r="S40"/>
      <c r="T40"/>
      <c r="U40"/>
      <c r="V40"/>
    </row>
    <row r="41" spans="1:22" s="2" customFormat="1" x14ac:dyDescent="0.3">
      <c r="A41" s="306">
        <v>44784</v>
      </c>
      <c r="B41" s="307" t="s">
        <v>36</v>
      </c>
      <c r="C41" s="308">
        <v>4547.18</v>
      </c>
      <c r="D41" s="308"/>
      <c r="E41" s="309">
        <f t="shared" si="0"/>
        <v>-577976.5265430446</v>
      </c>
      <c r="G41" s="95"/>
      <c r="H41" s="96"/>
      <c r="I41" s="97"/>
      <c r="J41" s="98"/>
      <c r="K41" s="128"/>
      <c r="L41" s="127"/>
      <c r="M41" s="279"/>
      <c r="N41" s="280"/>
      <c r="O41"/>
      <c r="P41"/>
      <c r="Q41"/>
      <c r="R41"/>
      <c r="S41"/>
      <c r="T41"/>
      <c r="U41"/>
      <c r="V41"/>
    </row>
    <row r="42" spans="1:22" s="2" customFormat="1" x14ac:dyDescent="0.3">
      <c r="A42" s="306">
        <v>44792</v>
      </c>
      <c r="B42" s="307" t="s">
        <v>71</v>
      </c>
      <c r="C42" s="308">
        <v>40855.65</v>
      </c>
      <c r="D42" s="308"/>
      <c r="E42" s="309">
        <f t="shared" si="0"/>
        <v>-537120.87654304458</v>
      </c>
      <c r="F42"/>
      <c r="G42" s="95"/>
      <c r="H42" s="96"/>
      <c r="I42" s="97"/>
      <c r="J42" s="98"/>
      <c r="K42" s="128"/>
      <c r="L42" s="127"/>
      <c r="M42" s="279"/>
      <c r="N42" s="280"/>
      <c r="O42"/>
      <c r="P42"/>
      <c r="Q42"/>
      <c r="R42"/>
      <c r="S42"/>
      <c r="T42"/>
      <c r="U42"/>
      <c r="V42"/>
    </row>
    <row r="43" spans="1:22" s="2" customFormat="1" x14ac:dyDescent="0.3">
      <c r="A43" s="306">
        <v>44792</v>
      </c>
      <c r="B43" s="307" t="s">
        <v>78</v>
      </c>
      <c r="C43" s="308">
        <v>45471.8</v>
      </c>
      <c r="D43" s="308"/>
      <c r="E43" s="309">
        <f t="shared" si="0"/>
        <v>-491649.07654304459</v>
      </c>
      <c r="F43"/>
      <c r="G43" s="95"/>
      <c r="H43" s="96"/>
      <c r="I43" s="97"/>
      <c r="J43" s="98"/>
      <c r="K43" s="128"/>
      <c r="L43" s="127"/>
      <c r="M43" s="279"/>
      <c r="N43" s="280"/>
      <c r="O43"/>
      <c r="P43"/>
      <c r="Q43"/>
      <c r="R43"/>
      <c r="S43"/>
      <c r="T43"/>
      <c r="U43"/>
      <c r="V43"/>
    </row>
    <row r="44" spans="1:22" s="2" customFormat="1" x14ac:dyDescent="0.3">
      <c r="A44" s="306">
        <v>44792</v>
      </c>
      <c r="B44" s="307" t="s">
        <v>83</v>
      </c>
      <c r="C44" s="308">
        <v>45471.8</v>
      </c>
      <c r="D44" s="308"/>
      <c r="E44" s="309">
        <f t="shared" si="0"/>
        <v>-446177.2765430446</v>
      </c>
      <c r="F44"/>
      <c r="G44" s="95"/>
      <c r="H44" s="96"/>
      <c r="I44" s="97"/>
      <c r="J44" s="98"/>
      <c r="K44" s="128"/>
      <c r="L44" s="127"/>
      <c r="M44" s="279"/>
      <c r="N44" s="280"/>
      <c r="O44"/>
      <c r="P44"/>
      <c r="Q44"/>
      <c r="R44"/>
      <c r="S44"/>
      <c r="T44"/>
      <c r="U44"/>
      <c r="V44"/>
    </row>
    <row r="45" spans="1:22" s="2" customFormat="1" x14ac:dyDescent="0.3">
      <c r="A45" s="317">
        <v>44795</v>
      </c>
      <c r="B45" s="314" t="s">
        <v>114</v>
      </c>
      <c r="C45" s="315"/>
      <c r="D45" s="316"/>
      <c r="E45" s="309">
        <f t="shared" si="0"/>
        <v>-446177.2765430446</v>
      </c>
      <c r="F45"/>
      <c r="G45" s="95"/>
      <c r="H45" s="96"/>
      <c r="I45" s="97"/>
      <c r="J45" s="98"/>
      <c r="K45" s="128"/>
      <c r="L45" s="127"/>
      <c r="M45" s="279">
        <v>31720.97</v>
      </c>
      <c r="N45" s="280"/>
      <c r="O45"/>
      <c r="P45"/>
      <c r="Q45"/>
      <c r="R45"/>
      <c r="S45"/>
      <c r="T45"/>
      <c r="U45"/>
      <c r="V45"/>
    </row>
    <row r="46" spans="1:22" s="2" customFormat="1" x14ac:dyDescent="0.3">
      <c r="A46" s="306">
        <v>44795</v>
      </c>
      <c r="B46" s="307" t="s">
        <v>37</v>
      </c>
      <c r="C46" s="308">
        <v>88670.01</v>
      </c>
      <c r="D46" s="308"/>
      <c r="E46" s="309">
        <f t="shared" si="0"/>
        <v>-357507.26654304459</v>
      </c>
      <c r="F46"/>
      <c r="G46" s="95"/>
      <c r="H46" s="96"/>
      <c r="I46" s="97"/>
      <c r="J46" s="98"/>
      <c r="K46" s="128"/>
      <c r="L46" s="127"/>
      <c r="M46" s="279"/>
      <c r="N46" s="280"/>
      <c r="O46"/>
      <c r="P46"/>
      <c r="Q46"/>
      <c r="R46"/>
      <c r="S46"/>
      <c r="T46"/>
      <c r="U46"/>
      <c r="V46"/>
    </row>
    <row r="47" spans="1:22" s="2" customFormat="1" x14ac:dyDescent="0.3">
      <c r="A47" s="306">
        <v>44795</v>
      </c>
      <c r="B47" s="307" t="s">
        <v>75</v>
      </c>
      <c r="C47" s="308">
        <v>20462.310000000001</v>
      </c>
      <c r="D47" s="308"/>
      <c r="E47" s="309">
        <f t="shared" si="0"/>
        <v>-337044.95654304459</v>
      </c>
      <c r="F47"/>
      <c r="G47" s="95"/>
      <c r="H47" s="96"/>
      <c r="I47" s="97"/>
      <c r="J47" s="98"/>
      <c r="K47" s="128"/>
      <c r="L47" s="127"/>
      <c r="M47" s="279"/>
      <c r="N47" s="280"/>
      <c r="O47"/>
      <c r="P47"/>
      <c r="Q47"/>
      <c r="R47"/>
      <c r="S47"/>
      <c r="T47"/>
      <c r="U47"/>
      <c r="V47"/>
    </row>
    <row r="48" spans="1:22" s="2" customFormat="1" x14ac:dyDescent="0.3">
      <c r="A48" s="306">
        <v>44797</v>
      </c>
      <c r="B48" s="307" t="s">
        <v>90</v>
      </c>
      <c r="C48" s="308">
        <v>4547.18</v>
      </c>
      <c r="D48" s="308"/>
      <c r="E48" s="309">
        <f t="shared" si="0"/>
        <v>-332497.7765430446</v>
      </c>
      <c r="F48"/>
      <c r="G48" s="95"/>
      <c r="H48" s="96"/>
      <c r="I48" s="97"/>
      <c r="J48" s="98"/>
      <c r="K48" s="128"/>
      <c r="L48" s="127"/>
      <c r="M48" s="279"/>
      <c r="N48" s="280"/>
      <c r="O48"/>
      <c r="P48"/>
      <c r="Q48"/>
      <c r="R48"/>
      <c r="S48"/>
      <c r="T48"/>
      <c r="U48"/>
      <c r="V48"/>
    </row>
    <row r="49" spans="1:22" s="2" customFormat="1" x14ac:dyDescent="0.3">
      <c r="A49" s="306">
        <v>44797</v>
      </c>
      <c r="B49" s="307" t="s">
        <v>74</v>
      </c>
      <c r="C49" s="308">
        <v>45471.8</v>
      </c>
      <c r="D49" s="308"/>
      <c r="E49" s="309">
        <f t="shared" si="0"/>
        <v>-287025.97654304461</v>
      </c>
      <c r="F49"/>
      <c r="G49" s="95"/>
      <c r="H49" s="96"/>
      <c r="I49" s="97"/>
      <c r="J49" s="98"/>
      <c r="K49" s="128"/>
      <c r="L49" s="127"/>
      <c r="M49" s="279"/>
      <c r="N49" s="280"/>
      <c r="O49"/>
      <c r="P49"/>
      <c r="Q49"/>
      <c r="R49"/>
      <c r="S49"/>
      <c r="T49"/>
      <c r="U49"/>
      <c r="V49"/>
    </row>
    <row r="50" spans="1:22" s="2" customFormat="1" x14ac:dyDescent="0.3">
      <c r="A50" s="306">
        <v>44797</v>
      </c>
      <c r="B50" s="307" t="s">
        <v>91</v>
      </c>
      <c r="C50" s="308">
        <v>4547.18</v>
      </c>
      <c r="D50" s="308"/>
      <c r="E50" s="309">
        <f t="shared" si="0"/>
        <v>-282478.79654304462</v>
      </c>
      <c r="F50"/>
      <c r="G50" s="95"/>
      <c r="H50" s="96"/>
      <c r="I50" s="97"/>
      <c r="J50" s="98"/>
      <c r="K50" s="128"/>
      <c r="L50" s="127"/>
      <c r="M50" s="279"/>
      <c r="N50" s="280"/>
      <c r="O50"/>
      <c r="P50"/>
      <c r="Q50"/>
      <c r="R50"/>
      <c r="S50"/>
      <c r="T50"/>
      <c r="U50"/>
      <c r="V50"/>
    </row>
    <row r="51" spans="1:22" s="2" customFormat="1" x14ac:dyDescent="0.3">
      <c r="A51" s="306">
        <v>44797</v>
      </c>
      <c r="B51" s="307" t="s">
        <v>92</v>
      </c>
      <c r="C51" s="308">
        <v>4547.18</v>
      </c>
      <c r="D51" s="308"/>
      <c r="E51" s="309">
        <f t="shared" si="0"/>
        <v>-277931.61654304463</v>
      </c>
      <c r="F51"/>
      <c r="G51" s="95"/>
      <c r="H51" s="96"/>
      <c r="I51" s="97"/>
      <c r="J51" s="98"/>
      <c r="K51" s="128"/>
      <c r="L51" s="127"/>
      <c r="M51" s="279"/>
      <c r="N51" s="280"/>
      <c r="O51"/>
      <c r="P51"/>
      <c r="Q51"/>
      <c r="R51"/>
      <c r="S51"/>
      <c r="T51"/>
      <c r="U51"/>
      <c r="V51"/>
    </row>
    <row r="52" spans="1:22" s="2" customFormat="1" x14ac:dyDescent="0.3">
      <c r="A52" s="306">
        <v>44797</v>
      </c>
      <c r="B52" s="307" t="s">
        <v>81</v>
      </c>
      <c r="C52" s="308">
        <v>59113.34</v>
      </c>
      <c r="D52" s="308"/>
      <c r="E52" s="309">
        <f t="shared" si="0"/>
        <v>-218818.27654304463</v>
      </c>
      <c r="F52"/>
      <c r="G52" s="95"/>
      <c r="H52" s="96"/>
      <c r="I52" s="97"/>
      <c r="J52" s="98"/>
      <c r="K52" s="128"/>
      <c r="L52" s="127"/>
      <c r="M52" s="279"/>
      <c r="N52" s="280"/>
      <c r="O52"/>
      <c r="P52"/>
      <c r="Q52"/>
      <c r="R52"/>
      <c r="S52"/>
      <c r="T52"/>
      <c r="U52"/>
      <c r="V52"/>
    </row>
    <row r="53" spans="1:22" s="2" customFormat="1" x14ac:dyDescent="0.3">
      <c r="A53" s="306">
        <v>44797</v>
      </c>
      <c r="B53" s="307" t="s">
        <v>93</v>
      </c>
      <c r="C53" s="308">
        <v>147783.35</v>
      </c>
      <c r="D53" s="308"/>
      <c r="E53" s="309">
        <f t="shared" si="0"/>
        <v>-71034.926543044625</v>
      </c>
      <c r="F53"/>
      <c r="G53" s="95"/>
      <c r="H53" s="96"/>
      <c r="I53" s="97"/>
      <c r="J53" s="98"/>
      <c r="K53" s="128"/>
      <c r="L53" s="127"/>
      <c r="M53" s="279"/>
      <c r="N53" s="280"/>
      <c r="O53"/>
      <c r="P53"/>
      <c r="Q53"/>
      <c r="R53"/>
      <c r="S53"/>
      <c r="T53"/>
      <c r="U53"/>
      <c r="V53"/>
    </row>
    <row r="54" spans="1:22" s="2" customFormat="1" x14ac:dyDescent="0.3">
      <c r="A54" s="306">
        <v>44797</v>
      </c>
      <c r="B54" s="307" t="s">
        <v>89</v>
      </c>
      <c r="C54" s="308">
        <v>34103.85</v>
      </c>
      <c r="D54" s="308"/>
      <c r="E54" s="309">
        <f t="shared" si="0"/>
        <v>-36931.076543044626</v>
      </c>
      <c r="F54"/>
      <c r="G54" s="95"/>
      <c r="H54" s="96"/>
      <c r="I54" s="97"/>
      <c r="J54" s="98"/>
      <c r="K54" s="128"/>
      <c r="L54" s="127"/>
      <c r="M54" s="279"/>
      <c r="N54" s="280"/>
      <c r="O54"/>
      <c r="P54"/>
      <c r="Q54"/>
      <c r="R54"/>
      <c r="S54"/>
      <c r="T54"/>
      <c r="U54"/>
      <c r="V54"/>
    </row>
    <row r="55" spans="1:22" s="2" customFormat="1" x14ac:dyDescent="0.3">
      <c r="A55" s="306">
        <v>44798</v>
      </c>
      <c r="B55" s="307" t="s">
        <v>87</v>
      </c>
      <c r="C55" s="308">
        <v>4547.18</v>
      </c>
      <c r="D55" s="308"/>
      <c r="E55" s="309">
        <f t="shared" si="0"/>
        <v>-32383.896543044626</v>
      </c>
      <c r="F55"/>
      <c r="G55" s="95"/>
      <c r="H55" s="96"/>
      <c r="I55" s="97"/>
      <c r="J55" s="98"/>
      <c r="K55" s="128"/>
      <c r="L55" s="127"/>
      <c r="M55" s="279"/>
      <c r="N55" s="280"/>
      <c r="O55"/>
      <c r="P55"/>
      <c r="Q55"/>
      <c r="R55"/>
      <c r="S55"/>
      <c r="T55"/>
      <c r="U55"/>
      <c r="V55"/>
    </row>
    <row r="56" spans="1:22" s="2" customFormat="1" x14ac:dyDescent="0.3">
      <c r="A56" s="306">
        <v>44799</v>
      </c>
      <c r="B56" s="307" t="s">
        <v>123</v>
      </c>
      <c r="C56" s="308">
        <v>88670.01</v>
      </c>
      <c r="D56" s="308"/>
      <c r="E56" s="309">
        <f t="shared" si="0"/>
        <v>56286.113456955369</v>
      </c>
      <c r="F56"/>
      <c r="G56" s="95"/>
      <c r="H56" s="96"/>
      <c r="I56" s="97"/>
      <c r="J56" s="98"/>
      <c r="K56" s="128"/>
      <c r="L56" s="127"/>
      <c r="M56" s="279"/>
      <c r="N56" s="280"/>
      <c r="O56"/>
      <c r="P56"/>
      <c r="Q56"/>
      <c r="R56"/>
      <c r="S56"/>
      <c r="T56"/>
      <c r="U56"/>
      <c r="V56"/>
    </row>
    <row r="57" spans="1:22" s="2" customFormat="1" x14ac:dyDescent="0.3">
      <c r="A57" s="306">
        <v>44802</v>
      </c>
      <c r="B57" s="307" t="s">
        <v>94</v>
      </c>
      <c r="C57" s="308">
        <v>34103.85</v>
      </c>
      <c r="D57" s="308"/>
      <c r="E57" s="309">
        <f t="shared" si="0"/>
        <v>90389.96345695536</v>
      </c>
      <c r="F57"/>
      <c r="G57" s="95"/>
      <c r="H57" s="96"/>
      <c r="I57" s="97"/>
      <c r="J57" s="98"/>
      <c r="K57" s="128"/>
      <c r="L57" s="127"/>
      <c r="M57" s="279"/>
      <c r="N57" s="280"/>
      <c r="O57"/>
      <c r="P57"/>
      <c r="Q57"/>
      <c r="R57"/>
      <c r="S57"/>
      <c r="T57"/>
      <c r="U57"/>
      <c r="V57"/>
    </row>
    <row r="58" spans="1:22" s="2" customFormat="1" x14ac:dyDescent="0.3">
      <c r="A58" s="306">
        <v>44804</v>
      </c>
      <c r="B58" s="307" t="s">
        <v>88</v>
      </c>
      <c r="C58" s="308">
        <v>4547.18</v>
      </c>
      <c r="D58" s="308"/>
      <c r="E58" s="309">
        <f t="shared" si="0"/>
        <v>94937.143456955353</v>
      </c>
      <c r="G58" s="95"/>
      <c r="H58" s="96"/>
      <c r="I58" s="97"/>
      <c r="J58" s="98"/>
      <c r="K58" s="128"/>
      <c r="L58" s="127"/>
      <c r="M58" s="279"/>
      <c r="N58" s="280"/>
      <c r="O58"/>
      <c r="P58"/>
      <c r="Q58"/>
      <c r="R58"/>
      <c r="S58"/>
      <c r="T58"/>
      <c r="U58"/>
      <c r="V58"/>
    </row>
    <row r="59" spans="1:22" s="2" customFormat="1" x14ac:dyDescent="0.3">
      <c r="A59" s="3"/>
      <c r="B59" s="310" t="s">
        <v>129</v>
      </c>
      <c r="C59" s="19"/>
      <c r="D59" s="19">
        <v>134949.78</v>
      </c>
      <c r="E59" s="309">
        <f t="shared" si="0"/>
        <v>-40012.636543044646</v>
      </c>
      <c r="G59" s="95"/>
      <c r="H59" s="96"/>
      <c r="I59" s="97"/>
      <c r="J59" s="98"/>
      <c r="K59" s="128"/>
      <c r="L59" s="127"/>
      <c r="M59" s="279"/>
      <c r="N59" s="280"/>
      <c r="O59"/>
      <c r="P59"/>
      <c r="Q59"/>
      <c r="R59"/>
      <c r="S59"/>
      <c r="T59"/>
      <c r="U59"/>
      <c r="V59"/>
    </row>
    <row r="60" spans="1:22" s="2" customFormat="1" x14ac:dyDescent="0.3">
      <c r="A60" s="3"/>
      <c r="B60" s="311" t="s">
        <v>130</v>
      </c>
      <c r="C60" s="312">
        <v>57048.51</v>
      </c>
      <c r="D60" s="313"/>
      <c r="E60" s="309">
        <f t="shared" si="0"/>
        <v>17035.873456955356</v>
      </c>
      <c r="F60"/>
      <c r="G60" s="95"/>
      <c r="H60" s="96"/>
      <c r="I60" s="97"/>
      <c r="J60" s="98"/>
      <c r="K60" s="128"/>
      <c r="L60" s="127"/>
      <c r="M60" s="279"/>
      <c r="N60" s="280"/>
      <c r="O60"/>
      <c r="P60"/>
      <c r="Q60"/>
      <c r="R60"/>
      <c r="S60"/>
      <c r="T60"/>
      <c r="U60"/>
      <c r="V60"/>
    </row>
    <row r="61" spans="1:22" s="2" customFormat="1" x14ac:dyDescent="0.3">
      <c r="A61" s="3"/>
      <c r="B61" s="311" t="s">
        <v>131</v>
      </c>
      <c r="C61" s="312">
        <f>64.25*345</f>
        <v>22166.25</v>
      </c>
      <c r="D61" s="313"/>
      <c r="E61" s="210">
        <f t="shared" si="0"/>
        <v>39202.123456955356</v>
      </c>
      <c r="F61"/>
      <c r="G61" s="95"/>
      <c r="H61" s="96"/>
      <c r="I61" s="97"/>
      <c r="J61" s="98"/>
      <c r="K61" s="128"/>
      <c r="L61" s="127"/>
      <c r="M61" s="279"/>
      <c r="N61" s="280"/>
      <c r="O61"/>
      <c r="P61"/>
      <c r="Q61"/>
      <c r="R61"/>
      <c r="S61"/>
      <c r="T61"/>
      <c r="U61"/>
      <c r="V61"/>
    </row>
    <row r="62" spans="1:22" s="2" customFormat="1" x14ac:dyDescent="0.3">
      <c r="A62" s="306">
        <v>44809</v>
      </c>
      <c r="B62" s="307" t="s">
        <v>71</v>
      </c>
      <c r="C62" s="308">
        <v>29384.85</v>
      </c>
      <c r="D62" s="308"/>
      <c r="E62" s="309">
        <f t="shared" si="0"/>
        <v>68586.973456955355</v>
      </c>
      <c r="F62"/>
      <c r="G62" s="95"/>
      <c r="H62" s="204"/>
      <c r="I62" s="97"/>
      <c r="J62" s="98"/>
      <c r="K62" s="128"/>
      <c r="L62" s="127"/>
      <c r="M62" s="279"/>
      <c r="N62" s="280"/>
      <c r="O62"/>
      <c r="P62"/>
      <c r="Q62"/>
      <c r="R62"/>
      <c r="S62"/>
      <c r="T62"/>
      <c r="U62"/>
      <c r="V62"/>
    </row>
    <row r="63" spans="1:22" s="2" customFormat="1" x14ac:dyDescent="0.3">
      <c r="A63" s="318">
        <v>44813</v>
      </c>
      <c r="B63" s="319" t="s">
        <v>113</v>
      </c>
      <c r="C63" s="321"/>
      <c r="D63" s="320"/>
      <c r="E63" s="309">
        <f t="shared" si="0"/>
        <v>68586.973456955355</v>
      </c>
      <c r="F63"/>
      <c r="G63" s="95"/>
      <c r="H63" s="96"/>
      <c r="I63" s="97"/>
      <c r="J63" s="98"/>
      <c r="K63" s="128"/>
      <c r="L63" s="127"/>
      <c r="M63" s="279">
        <v>40646.49</v>
      </c>
      <c r="N63" s="280"/>
      <c r="O63"/>
      <c r="P63"/>
      <c r="Q63"/>
      <c r="R63"/>
      <c r="S63"/>
      <c r="T63"/>
      <c r="U63"/>
      <c r="V63"/>
    </row>
    <row r="64" spans="1:22" s="2" customFormat="1" x14ac:dyDescent="0.3">
      <c r="A64" s="8"/>
      <c r="B64" s="49" t="s">
        <v>132</v>
      </c>
      <c r="C64" s="41"/>
      <c r="D64" s="48">
        <v>367992</v>
      </c>
      <c r="E64" s="309">
        <f t="shared" si="0"/>
        <v>-299405.02654304466</v>
      </c>
      <c r="F64"/>
      <c r="G64" s="95"/>
      <c r="H64" s="96"/>
      <c r="I64" s="97"/>
      <c r="J64" s="98"/>
      <c r="K64" s="128"/>
      <c r="L64" s="127"/>
      <c r="M64" s="279"/>
      <c r="N64" s="280"/>
      <c r="O64"/>
      <c r="P64"/>
      <c r="Q64"/>
      <c r="R64"/>
      <c r="S64"/>
      <c r="T64"/>
      <c r="U64"/>
      <c r="V64"/>
    </row>
    <row r="65" spans="1:22" s="2" customFormat="1" x14ac:dyDescent="0.3">
      <c r="A65" s="8"/>
      <c r="B65" s="49" t="s">
        <v>133</v>
      </c>
      <c r="C65" s="41"/>
      <c r="D65" s="48">
        <v>281808</v>
      </c>
      <c r="E65" s="309">
        <f t="shared" ref="E65:E129" si="1">E64+C65-D65</f>
        <v>-581213.02654304472</v>
      </c>
      <c r="F65"/>
      <c r="G65" s="95"/>
      <c r="H65" s="96"/>
      <c r="I65" s="97"/>
      <c r="J65" s="98"/>
      <c r="K65" s="128"/>
      <c r="L65" s="127"/>
      <c r="M65" s="279"/>
      <c r="N65" s="280"/>
      <c r="O65"/>
      <c r="P65"/>
      <c r="Q65"/>
      <c r="R65"/>
      <c r="S65"/>
      <c r="T65"/>
      <c r="U65"/>
      <c r="V65"/>
    </row>
    <row r="66" spans="1:22" s="2" customFormat="1" x14ac:dyDescent="0.3">
      <c r="A66" s="8"/>
      <c r="B66" s="49" t="s">
        <v>110</v>
      </c>
      <c r="C66" s="41"/>
      <c r="D66" s="48">
        <v>2472</v>
      </c>
      <c r="E66" s="309">
        <f t="shared" si="1"/>
        <v>-583685.02654304472</v>
      </c>
      <c r="F66"/>
      <c r="G66" s="95"/>
      <c r="H66" s="96"/>
      <c r="I66" s="97"/>
      <c r="J66" s="98"/>
      <c r="K66" s="128"/>
      <c r="L66" s="127"/>
      <c r="M66" s="279"/>
      <c r="N66" s="280"/>
      <c r="O66"/>
      <c r="P66"/>
      <c r="Q66"/>
      <c r="R66"/>
      <c r="S66"/>
      <c r="T66"/>
      <c r="U66"/>
      <c r="V66"/>
    </row>
    <row r="67" spans="1:22" s="2" customFormat="1" x14ac:dyDescent="0.3">
      <c r="A67" s="8"/>
      <c r="B67" s="324" t="s">
        <v>134</v>
      </c>
      <c r="C67" s="41"/>
      <c r="D67" s="48">
        <v>44173</v>
      </c>
      <c r="E67" s="309">
        <f t="shared" si="1"/>
        <v>-627858.02654304472</v>
      </c>
      <c r="F67"/>
      <c r="G67" s="95"/>
      <c r="H67" s="96"/>
      <c r="I67" s="97"/>
      <c r="J67" s="98"/>
      <c r="K67" s="128"/>
      <c r="L67" s="127"/>
      <c r="M67" s="279"/>
      <c r="N67" s="280"/>
      <c r="O67"/>
      <c r="P67"/>
      <c r="Q67"/>
      <c r="R67"/>
      <c r="S67"/>
      <c r="T67"/>
      <c r="U67"/>
      <c r="V67"/>
    </row>
    <row r="68" spans="1:22" s="2" customFormat="1" x14ac:dyDescent="0.3">
      <c r="A68" s="8"/>
      <c r="B68" s="324" t="s">
        <v>135</v>
      </c>
      <c r="C68" s="41"/>
      <c r="D68" s="48">
        <v>71882</v>
      </c>
      <c r="E68" s="309">
        <f t="shared" si="1"/>
        <v>-699740.02654304472</v>
      </c>
      <c r="F68" s="310" t="s">
        <v>143</v>
      </c>
      <c r="G68" s="95"/>
      <c r="H68" s="96"/>
      <c r="I68" s="97"/>
      <c r="J68" s="98"/>
      <c r="K68" s="128"/>
      <c r="L68" s="127"/>
      <c r="M68" s="279"/>
      <c r="N68" s="280"/>
      <c r="O68"/>
      <c r="P68"/>
      <c r="Q68"/>
      <c r="R68"/>
      <c r="S68"/>
      <c r="T68"/>
      <c r="U68"/>
      <c r="V68"/>
    </row>
    <row r="69" spans="1:22" s="2" customFormat="1" x14ac:dyDescent="0.3">
      <c r="A69" s="306">
        <v>44820</v>
      </c>
      <c r="B69" s="307" t="s">
        <v>76</v>
      </c>
      <c r="C69" s="308">
        <v>34485</v>
      </c>
      <c r="D69" s="308"/>
      <c r="E69" s="309">
        <f t="shared" si="1"/>
        <v>-665255.02654304472</v>
      </c>
      <c r="F69"/>
      <c r="G69" s="95"/>
      <c r="H69" s="96"/>
      <c r="I69" s="97"/>
      <c r="J69" s="98"/>
      <c r="K69" s="128"/>
      <c r="L69" s="127"/>
      <c r="M69" s="279"/>
      <c r="N69" s="280"/>
      <c r="O69"/>
      <c r="P69"/>
      <c r="Q69"/>
      <c r="R69"/>
      <c r="S69"/>
      <c r="T69"/>
      <c r="U69"/>
      <c r="V69"/>
    </row>
    <row r="70" spans="1:22" s="2" customFormat="1" x14ac:dyDescent="0.3">
      <c r="A70" s="306">
        <v>44823</v>
      </c>
      <c r="B70" s="307" t="s">
        <v>122</v>
      </c>
      <c r="C70" s="308">
        <v>34485</v>
      </c>
      <c r="D70" s="308"/>
      <c r="E70" s="309">
        <f t="shared" si="1"/>
        <v>-630770.02654304472</v>
      </c>
      <c r="F70"/>
      <c r="G70" s="95"/>
      <c r="H70" s="96"/>
      <c r="I70" s="97"/>
      <c r="J70" s="98"/>
      <c r="K70" s="128"/>
      <c r="L70" s="127"/>
      <c r="M70" s="279"/>
      <c r="N70" s="280"/>
      <c r="O70"/>
      <c r="P70"/>
      <c r="Q70"/>
      <c r="R70"/>
      <c r="S70"/>
      <c r="T70"/>
      <c r="U70"/>
      <c r="V70"/>
    </row>
    <row r="71" spans="1:22" s="2" customFormat="1" x14ac:dyDescent="0.3">
      <c r="A71" s="306">
        <v>44823</v>
      </c>
      <c r="B71" s="307" t="s">
        <v>36</v>
      </c>
      <c r="C71" s="308">
        <v>4598</v>
      </c>
      <c r="D71" s="308"/>
      <c r="E71" s="309">
        <f t="shared" si="1"/>
        <v>-626172.02654304472</v>
      </c>
      <c r="F71"/>
      <c r="G71" s="95"/>
      <c r="H71" s="96"/>
      <c r="I71" s="97"/>
      <c r="J71" s="98"/>
      <c r="K71" s="128"/>
      <c r="L71" s="127"/>
      <c r="M71" s="279"/>
      <c r="N71" s="280"/>
      <c r="O71"/>
      <c r="P71"/>
      <c r="Q71"/>
      <c r="R71"/>
      <c r="S71"/>
      <c r="T71"/>
      <c r="U71"/>
      <c r="V71"/>
    </row>
    <row r="72" spans="1:22" s="2" customFormat="1" x14ac:dyDescent="0.3">
      <c r="A72" s="306">
        <v>44826</v>
      </c>
      <c r="B72" s="307" t="s">
        <v>83</v>
      </c>
      <c r="C72" s="308">
        <v>45980</v>
      </c>
      <c r="D72" s="308"/>
      <c r="E72" s="309">
        <f t="shared" si="1"/>
        <v>-580192.02654304472</v>
      </c>
      <c r="F72"/>
      <c r="G72" s="95"/>
      <c r="H72" s="96"/>
      <c r="I72" s="97"/>
      <c r="J72" s="98"/>
      <c r="K72" s="128"/>
      <c r="L72" s="127"/>
      <c r="M72" s="279"/>
      <c r="N72" s="280"/>
      <c r="O72"/>
      <c r="P72"/>
      <c r="Q72"/>
      <c r="R72"/>
      <c r="S72"/>
      <c r="T72"/>
      <c r="U72"/>
      <c r="V72"/>
    </row>
    <row r="73" spans="1:22" s="2" customFormat="1" x14ac:dyDescent="0.3">
      <c r="A73" s="306">
        <v>44826</v>
      </c>
      <c r="B73" s="307" t="s">
        <v>87</v>
      </c>
      <c r="C73" s="308">
        <v>4598</v>
      </c>
      <c r="D73" s="308"/>
      <c r="E73" s="309">
        <f t="shared" si="1"/>
        <v>-575594.02654304472</v>
      </c>
      <c r="F73"/>
      <c r="G73" s="95"/>
      <c r="H73" s="96"/>
      <c r="I73" s="97"/>
      <c r="J73" s="98"/>
      <c r="K73" s="128"/>
      <c r="L73" s="127"/>
      <c r="M73" s="279"/>
      <c r="N73" s="280"/>
      <c r="O73"/>
      <c r="P73"/>
      <c r="Q73"/>
      <c r="R73"/>
      <c r="S73"/>
      <c r="T73"/>
      <c r="U73"/>
      <c r="V73"/>
    </row>
    <row r="74" spans="1:22" s="2" customFormat="1" x14ac:dyDescent="0.3">
      <c r="A74" s="306">
        <v>44827</v>
      </c>
      <c r="B74" s="307" t="s">
        <v>123</v>
      </c>
      <c r="C74" s="308">
        <v>89661</v>
      </c>
      <c r="D74" s="308"/>
      <c r="E74" s="309">
        <f t="shared" si="1"/>
        <v>-485933.02654304472</v>
      </c>
      <c r="F74"/>
      <c r="G74" s="95"/>
      <c r="H74" s="96"/>
      <c r="I74" s="97"/>
      <c r="J74" s="98"/>
      <c r="K74" s="128"/>
      <c r="L74" s="127"/>
      <c r="M74" s="279"/>
      <c r="N74" s="280"/>
      <c r="O74"/>
      <c r="P74"/>
      <c r="Q74"/>
      <c r="R74"/>
      <c r="S74"/>
      <c r="T74"/>
      <c r="U74"/>
      <c r="V74"/>
    </row>
    <row r="75" spans="1:22" s="2" customFormat="1" x14ac:dyDescent="0.3">
      <c r="A75" s="306">
        <v>44830</v>
      </c>
      <c r="B75" s="314" t="s">
        <v>114</v>
      </c>
      <c r="C75" s="315"/>
      <c r="D75" s="316"/>
      <c r="E75" s="309">
        <f t="shared" si="1"/>
        <v>-485933.02654304472</v>
      </c>
      <c r="F75"/>
      <c r="G75" s="95"/>
      <c r="H75" s="96"/>
      <c r="I75" s="97"/>
      <c r="J75" s="98"/>
      <c r="K75" s="128"/>
      <c r="L75" s="127"/>
      <c r="M75" s="279">
        <v>40555.040000000001</v>
      </c>
      <c r="N75" s="280"/>
      <c r="O75"/>
      <c r="P75"/>
      <c r="Q75"/>
      <c r="R75"/>
      <c r="S75"/>
      <c r="T75"/>
      <c r="U75"/>
      <c r="V75"/>
    </row>
    <row r="76" spans="1:22" s="2" customFormat="1" x14ac:dyDescent="0.3">
      <c r="A76" s="306">
        <v>44830</v>
      </c>
      <c r="B76" s="307" t="s">
        <v>90</v>
      </c>
      <c r="C76" s="308">
        <v>4598</v>
      </c>
      <c r="D76" s="308"/>
      <c r="E76" s="309">
        <f t="shared" si="1"/>
        <v>-481335.02654304472</v>
      </c>
      <c r="F76"/>
      <c r="G76" s="95"/>
      <c r="H76" s="96"/>
      <c r="I76" s="97"/>
      <c r="J76" s="98"/>
      <c r="K76" s="128"/>
      <c r="L76" s="127"/>
      <c r="M76" s="279"/>
      <c r="N76" s="280"/>
      <c r="O76"/>
      <c r="P76"/>
      <c r="Q76"/>
      <c r="R76"/>
      <c r="S76"/>
      <c r="T76"/>
      <c r="U76"/>
      <c r="V76"/>
    </row>
    <row r="77" spans="1:22" s="2" customFormat="1" x14ac:dyDescent="0.3">
      <c r="A77" s="306">
        <v>44830</v>
      </c>
      <c r="B77" s="307" t="s">
        <v>74</v>
      </c>
      <c r="C77" s="308">
        <v>45980</v>
      </c>
      <c r="D77" s="308"/>
      <c r="E77" s="309">
        <f t="shared" si="1"/>
        <v>-435355.02654304472</v>
      </c>
      <c r="F77"/>
      <c r="G77" s="95"/>
      <c r="H77" s="96"/>
      <c r="I77" s="97"/>
      <c r="J77" s="98"/>
      <c r="K77" s="128"/>
      <c r="L77" s="127"/>
      <c r="M77" s="279"/>
      <c r="N77" s="280"/>
      <c r="O77"/>
      <c r="P77"/>
      <c r="Q77"/>
      <c r="R77"/>
      <c r="S77"/>
      <c r="T77"/>
      <c r="U77"/>
      <c r="V77"/>
    </row>
    <row r="78" spans="1:22" s="2" customFormat="1" x14ac:dyDescent="0.3">
      <c r="A78" s="306">
        <v>44830</v>
      </c>
      <c r="B78" s="307" t="s">
        <v>91</v>
      </c>
      <c r="C78" s="308">
        <v>4598</v>
      </c>
      <c r="D78" s="308"/>
      <c r="E78" s="309">
        <f t="shared" si="1"/>
        <v>-430757.02654304472</v>
      </c>
      <c r="F78"/>
      <c r="G78" s="95"/>
      <c r="H78" s="96"/>
      <c r="I78" s="97"/>
      <c r="J78" s="98"/>
      <c r="K78" s="128"/>
      <c r="L78" s="127"/>
      <c r="M78" s="279"/>
      <c r="N78" s="280"/>
      <c r="O78"/>
      <c r="P78"/>
      <c r="Q78"/>
      <c r="R78"/>
      <c r="S78"/>
      <c r="T78"/>
      <c r="U78"/>
      <c r="V78"/>
    </row>
    <row r="79" spans="1:22" s="2" customFormat="1" x14ac:dyDescent="0.3">
      <c r="A79" s="306">
        <v>44830</v>
      </c>
      <c r="B79" s="307" t="s">
        <v>85</v>
      </c>
      <c r="C79" s="308">
        <v>13794</v>
      </c>
      <c r="D79" s="308"/>
      <c r="E79" s="309">
        <f t="shared" si="1"/>
        <v>-416963.02654304472</v>
      </c>
      <c r="F79"/>
      <c r="G79" s="95"/>
      <c r="H79" s="96"/>
      <c r="I79" s="97"/>
      <c r="J79" s="98"/>
      <c r="K79" s="128"/>
      <c r="L79" s="127"/>
      <c r="M79" s="279"/>
      <c r="N79" s="280"/>
      <c r="O79"/>
      <c r="P79"/>
      <c r="Q79"/>
      <c r="R79"/>
      <c r="S79"/>
      <c r="T79"/>
      <c r="U79"/>
      <c r="V79"/>
    </row>
    <row r="80" spans="1:22" s="2" customFormat="1" x14ac:dyDescent="0.3">
      <c r="A80" s="306">
        <v>44830</v>
      </c>
      <c r="B80" s="307" t="s">
        <v>93</v>
      </c>
      <c r="C80" s="308">
        <v>149435</v>
      </c>
      <c r="D80" s="308"/>
      <c r="E80" s="309">
        <f t="shared" si="1"/>
        <v>-267528.02654304472</v>
      </c>
      <c r="F80"/>
      <c r="G80" s="95"/>
      <c r="H80" s="96"/>
      <c r="I80" s="97"/>
      <c r="J80" s="98"/>
      <c r="K80" s="128"/>
      <c r="L80" s="127"/>
      <c r="M80" s="279"/>
      <c r="N80" s="280"/>
      <c r="O80"/>
      <c r="P80"/>
      <c r="Q80"/>
      <c r="R80"/>
      <c r="S80"/>
      <c r="T80"/>
      <c r="U80"/>
      <c r="V80"/>
    </row>
    <row r="81" spans="1:22" s="2" customFormat="1" x14ac:dyDescent="0.3">
      <c r="A81" s="306">
        <v>44832</v>
      </c>
      <c r="B81" s="307" t="s">
        <v>75</v>
      </c>
      <c r="C81" s="308">
        <v>20691</v>
      </c>
      <c r="D81" s="308"/>
      <c r="E81" s="309">
        <f t="shared" si="1"/>
        <v>-246837.02654304472</v>
      </c>
      <c r="F81"/>
      <c r="G81" s="95"/>
      <c r="H81" s="96"/>
      <c r="I81" s="97"/>
      <c r="J81" s="98"/>
      <c r="K81" s="128"/>
      <c r="L81" s="127"/>
      <c r="M81" s="279"/>
      <c r="N81" s="280"/>
      <c r="O81"/>
      <c r="P81"/>
      <c r="Q81"/>
      <c r="R81"/>
      <c r="S81"/>
      <c r="T81"/>
      <c r="U81"/>
      <c r="V81"/>
    </row>
    <row r="82" spans="1:22" s="2" customFormat="1" x14ac:dyDescent="0.3">
      <c r="A82" s="306">
        <v>44833</v>
      </c>
      <c r="B82" s="307" t="s">
        <v>78</v>
      </c>
      <c r="C82" s="308">
        <v>45980</v>
      </c>
      <c r="D82" s="308"/>
      <c r="E82" s="309">
        <f t="shared" si="1"/>
        <v>-200857.02654304472</v>
      </c>
      <c r="F82"/>
      <c r="G82" s="95"/>
      <c r="H82" s="96"/>
      <c r="I82" s="97"/>
      <c r="J82" s="98"/>
      <c r="K82" s="128"/>
      <c r="L82" s="127"/>
      <c r="M82" s="279"/>
      <c r="N82" s="280"/>
      <c r="O82"/>
      <c r="P82"/>
      <c r="Q82"/>
      <c r="R82"/>
      <c r="S82"/>
      <c r="T82"/>
      <c r="U82"/>
      <c r="V82"/>
    </row>
    <row r="83" spans="1:22" s="2" customFormat="1" x14ac:dyDescent="0.3">
      <c r="A83" s="306">
        <v>44834</v>
      </c>
      <c r="B83" s="307" t="s">
        <v>92</v>
      </c>
      <c r="C83" s="308">
        <v>4598</v>
      </c>
      <c r="D83" s="308"/>
      <c r="E83" s="309">
        <f t="shared" si="1"/>
        <v>-196259.02654304472</v>
      </c>
      <c r="F83"/>
      <c r="G83" s="95"/>
      <c r="H83" s="96"/>
      <c r="I83" s="97"/>
      <c r="J83" s="98"/>
      <c r="K83" s="128"/>
      <c r="L83" s="127"/>
      <c r="M83" s="279"/>
      <c r="N83" s="280"/>
      <c r="O83"/>
      <c r="P83"/>
      <c r="Q83"/>
      <c r="R83"/>
      <c r="S83"/>
      <c r="T83"/>
      <c r="U83"/>
      <c r="V83"/>
    </row>
    <row r="84" spans="1:22" s="2" customFormat="1" x14ac:dyDescent="0.3">
      <c r="A84" s="306">
        <v>44834</v>
      </c>
      <c r="B84" s="307" t="s">
        <v>88</v>
      </c>
      <c r="C84" s="308">
        <v>4598</v>
      </c>
      <c r="D84" s="308"/>
      <c r="E84" s="309">
        <f t="shared" si="1"/>
        <v>-191661.02654304472</v>
      </c>
      <c r="F84"/>
      <c r="G84" s="95"/>
      <c r="H84" s="96"/>
      <c r="I84" s="97"/>
      <c r="J84" s="98"/>
      <c r="K84" s="128"/>
      <c r="L84" s="127"/>
      <c r="M84" s="279"/>
      <c r="N84" s="280"/>
      <c r="O84"/>
      <c r="P84"/>
      <c r="Q84"/>
      <c r="R84"/>
      <c r="S84"/>
      <c r="T84"/>
      <c r="U84"/>
      <c r="V84"/>
    </row>
    <row r="85" spans="1:22" s="2" customFormat="1" x14ac:dyDescent="0.3">
      <c r="A85" s="3"/>
      <c r="B85" s="310" t="s">
        <v>136</v>
      </c>
      <c r="C85" s="19"/>
      <c r="D85" s="19">
        <v>136458</v>
      </c>
      <c r="E85" s="309">
        <f t="shared" si="1"/>
        <v>-328119.02654304472</v>
      </c>
      <c r="F85"/>
      <c r="G85" s="95"/>
      <c r="H85" s="96"/>
      <c r="I85" s="97"/>
      <c r="J85" s="98"/>
      <c r="K85" s="128"/>
      <c r="L85" s="127"/>
      <c r="M85" s="279"/>
      <c r="N85" s="280"/>
      <c r="O85"/>
      <c r="P85"/>
      <c r="Q85"/>
      <c r="R85"/>
      <c r="S85"/>
      <c r="T85"/>
      <c r="U85"/>
      <c r="V85"/>
    </row>
    <row r="86" spans="1:22" s="2" customFormat="1" x14ac:dyDescent="0.3">
      <c r="A86" s="3"/>
      <c r="B86" s="311" t="s">
        <v>137</v>
      </c>
      <c r="C86" s="312">
        <v>75300.092396694206</v>
      </c>
      <c r="D86" s="313"/>
      <c r="E86" s="309">
        <f t="shared" si="1"/>
        <v>-252818.93414635051</v>
      </c>
      <c r="F86"/>
      <c r="G86" s="95"/>
      <c r="H86" s="96"/>
      <c r="I86" s="97"/>
      <c r="J86" s="98"/>
      <c r="K86" s="128"/>
      <c r="L86" s="127"/>
      <c r="M86" s="279"/>
      <c r="N86" s="280"/>
      <c r="O86"/>
      <c r="P86"/>
      <c r="Q86"/>
      <c r="R86"/>
      <c r="S86"/>
      <c r="T86"/>
      <c r="U86"/>
      <c r="V86"/>
    </row>
    <row r="87" spans="1:22" s="2" customFormat="1" x14ac:dyDescent="0.3">
      <c r="A87" s="3"/>
      <c r="B87" s="311" t="s">
        <v>138</v>
      </c>
      <c r="C87" s="312">
        <f>165.12*345</f>
        <v>56966.400000000001</v>
      </c>
      <c r="D87" s="313"/>
      <c r="E87" s="210">
        <f t="shared" si="1"/>
        <v>-195852.53414635052</v>
      </c>
      <c r="F87"/>
      <c r="G87" s="95"/>
      <c r="H87" s="96"/>
      <c r="I87" s="97"/>
      <c r="J87" s="98"/>
      <c r="K87" s="128"/>
      <c r="L87" s="127"/>
      <c r="M87" s="279"/>
      <c r="N87" s="280"/>
      <c r="O87"/>
      <c r="P87"/>
      <c r="Q87"/>
      <c r="R87"/>
      <c r="S87"/>
      <c r="T87"/>
      <c r="U87"/>
      <c r="V87"/>
    </row>
    <row r="88" spans="1:22" s="2" customFormat="1" x14ac:dyDescent="0.3">
      <c r="A88" s="8"/>
      <c r="B88" s="49" t="s">
        <v>139</v>
      </c>
      <c r="C88" s="41"/>
      <c r="D88" s="48">
        <v>326880</v>
      </c>
      <c r="E88" s="309">
        <f t="shared" si="1"/>
        <v>-522732.53414635052</v>
      </c>
      <c r="F88"/>
      <c r="G88" s="95"/>
      <c r="H88" s="96"/>
      <c r="I88" s="97"/>
      <c r="J88" s="98"/>
      <c r="K88" s="128"/>
      <c r="L88" s="127"/>
      <c r="M88" s="279"/>
      <c r="N88" s="280"/>
      <c r="O88"/>
      <c r="P88"/>
      <c r="Q88"/>
      <c r="R88"/>
      <c r="S88"/>
      <c r="T88"/>
      <c r="U88"/>
      <c r="V88"/>
    </row>
    <row r="89" spans="1:22" s="2" customFormat="1" x14ac:dyDescent="0.3">
      <c r="A89" s="8"/>
      <c r="B89" s="49" t="s">
        <v>140</v>
      </c>
      <c r="C89" s="41"/>
      <c r="D89" s="48">
        <v>429840</v>
      </c>
      <c r="E89" s="309">
        <f t="shared" si="1"/>
        <v>-952572.53414635058</v>
      </c>
      <c r="F89"/>
      <c r="G89" s="95"/>
      <c r="H89" s="96"/>
      <c r="I89" s="97"/>
      <c r="J89" s="98"/>
      <c r="K89" s="128"/>
      <c r="L89" s="127"/>
      <c r="M89" s="279"/>
      <c r="N89" s="280"/>
      <c r="O89"/>
      <c r="P89"/>
      <c r="Q89"/>
      <c r="R89"/>
      <c r="S89"/>
      <c r="T89"/>
      <c r="U89"/>
      <c r="V89"/>
    </row>
    <row r="90" spans="1:22" s="2" customFormat="1" x14ac:dyDescent="0.3">
      <c r="A90" s="8"/>
      <c r="B90" s="49" t="s">
        <v>110</v>
      </c>
      <c r="C90" s="41"/>
      <c r="D90" s="48">
        <v>3582</v>
      </c>
      <c r="E90" s="309">
        <f t="shared" si="1"/>
        <v>-956154.53414635058</v>
      </c>
      <c r="F90"/>
      <c r="G90" s="95"/>
      <c r="H90" s="96"/>
      <c r="I90" s="97"/>
      <c r="J90" s="98"/>
      <c r="K90" s="128"/>
      <c r="L90" s="127"/>
      <c r="M90" s="279"/>
      <c r="N90" s="280"/>
      <c r="O90"/>
      <c r="P90"/>
      <c r="Q90"/>
      <c r="R90"/>
      <c r="S90"/>
      <c r="T90"/>
      <c r="U90"/>
      <c r="V90"/>
    </row>
    <row r="91" spans="1:22" s="2" customFormat="1" x14ac:dyDescent="0.3">
      <c r="A91" s="8"/>
      <c r="B91" s="324" t="s">
        <v>134</v>
      </c>
      <c r="C91" s="41"/>
      <c r="D91" s="48">
        <v>44173</v>
      </c>
      <c r="E91" s="309">
        <f t="shared" si="1"/>
        <v>-1000327.5341463506</v>
      </c>
      <c r="F91"/>
      <c r="G91" s="95"/>
      <c r="H91" s="96"/>
      <c r="I91" s="97"/>
      <c r="J91" s="98"/>
      <c r="K91" s="128"/>
      <c r="L91" s="127"/>
      <c r="M91" s="279"/>
      <c r="N91" s="280"/>
      <c r="O91"/>
      <c r="P91"/>
      <c r="Q91"/>
      <c r="R91"/>
      <c r="S91"/>
      <c r="T91"/>
      <c r="U91"/>
      <c r="V91"/>
    </row>
    <row r="92" spans="1:22" s="2" customFormat="1" x14ac:dyDescent="0.3">
      <c r="A92" s="8"/>
      <c r="B92" s="324" t="s">
        <v>141</v>
      </c>
      <c r="C92" s="41"/>
      <c r="D92" s="48">
        <v>37926.699999999997</v>
      </c>
      <c r="E92" s="309">
        <f t="shared" si="1"/>
        <v>-1038254.2341463505</v>
      </c>
      <c r="F92" s="310"/>
      <c r="G92" s="95"/>
      <c r="H92" s="96"/>
      <c r="I92" s="97"/>
      <c r="J92" s="98"/>
      <c r="K92" s="128"/>
      <c r="L92" s="127"/>
      <c r="M92" s="279"/>
      <c r="N92" s="280"/>
      <c r="O92"/>
      <c r="P92"/>
      <c r="Q92"/>
      <c r="R92"/>
      <c r="S92"/>
      <c r="T92"/>
      <c r="U92"/>
      <c r="V92"/>
    </row>
    <row r="93" spans="1:22" s="2" customFormat="1" x14ac:dyDescent="0.3">
      <c r="A93" s="306">
        <v>44847</v>
      </c>
      <c r="B93" s="307" t="s">
        <v>142</v>
      </c>
      <c r="C93" s="308">
        <v>59774</v>
      </c>
      <c r="D93" s="308"/>
      <c r="E93" s="309">
        <f t="shared" si="1"/>
        <v>-978480.23414635053</v>
      </c>
      <c r="F93"/>
      <c r="G93" s="95"/>
      <c r="H93" s="96"/>
      <c r="I93" s="97"/>
      <c r="J93" s="98"/>
      <c r="K93" s="128"/>
      <c r="L93" s="127"/>
      <c r="M93" s="279"/>
      <c r="N93" s="280"/>
      <c r="O93"/>
      <c r="P93"/>
      <c r="Q93"/>
      <c r="R93"/>
      <c r="S93"/>
      <c r="T93"/>
      <c r="U93"/>
      <c r="V93"/>
    </row>
    <row r="94" spans="1:22" s="2" customFormat="1" x14ac:dyDescent="0.3">
      <c r="A94" s="306">
        <v>44851</v>
      </c>
      <c r="B94" s="307" t="s">
        <v>94</v>
      </c>
      <c r="C94" s="308">
        <v>34485</v>
      </c>
      <c r="D94" s="308"/>
      <c r="E94" s="309">
        <f t="shared" si="1"/>
        <v>-943995.23414635053</v>
      </c>
      <c r="F94"/>
      <c r="G94" s="95"/>
      <c r="H94" s="96"/>
      <c r="I94" s="97"/>
      <c r="J94" s="98"/>
      <c r="K94" s="128"/>
      <c r="L94" s="127"/>
      <c r="M94" s="279"/>
      <c r="N94" s="280"/>
      <c r="O94"/>
      <c r="P94"/>
      <c r="Q94"/>
      <c r="R94"/>
      <c r="S94"/>
      <c r="T94"/>
      <c r="U94"/>
      <c r="V94"/>
    </row>
    <row r="95" spans="1:22" s="2" customFormat="1" x14ac:dyDescent="0.3">
      <c r="A95" s="306">
        <v>44851</v>
      </c>
      <c r="B95" s="307" t="s">
        <v>85</v>
      </c>
      <c r="C95" s="308">
        <v>15260.52</v>
      </c>
      <c r="D95" s="308"/>
      <c r="E95" s="309">
        <f t="shared" si="1"/>
        <v>-928734.71414635051</v>
      </c>
      <c r="F95"/>
      <c r="G95" s="95"/>
      <c r="H95" s="96"/>
      <c r="I95" s="97"/>
      <c r="J95" s="98"/>
      <c r="K95" s="128"/>
      <c r="L95" s="127"/>
      <c r="M95" s="279"/>
      <c r="N95" s="280"/>
      <c r="O95"/>
      <c r="P95"/>
      <c r="Q95"/>
      <c r="R95"/>
      <c r="S95"/>
      <c r="T95"/>
      <c r="U95"/>
      <c r="V95"/>
    </row>
    <row r="96" spans="1:22" s="2" customFormat="1" x14ac:dyDescent="0.3">
      <c r="A96" s="306">
        <v>44852</v>
      </c>
      <c r="B96" s="319" t="s">
        <v>113</v>
      </c>
      <c r="C96" s="321"/>
      <c r="D96" s="320"/>
      <c r="E96" s="309">
        <f t="shared" si="1"/>
        <v>-928734.71414635051</v>
      </c>
      <c r="F96"/>
      <c r="G96" s="95"/>
      <c r="H96" s="96"/>
      <c r="I96" s="97"/>
      <c r="J96" s="98"/>
      <c r="K96" s="128"/>
      <c r="L96" s="127"/>
      <c r="M96" s="279">
        <v>48564.74</v>
      </c>
      <c r="N96" s="280"/>
      <c r="O96"/>
      <c r="P96"/>
      <c r="Q96"/>
      <c r="R96"/>
      <c r="S96"/>
      <c r="T96"/>
      <c r="U96"/>
      <c r="V96"/>
    </row>
    <row r="97" spans="1:22" s="2" customFormat="1" x14ac:dyDescent="0.3">
      <c r="A97" s="306">
        <v>44853</v>
      </c>
      <c r="B97" s="307" t="s">
        <v>76</v>
      </c>
      <c r="C97" s="308">
        <v>38151.300000000003</v>
      </c>
      <c r="D97" s="308"/>
      <c r="E97" s="309">
        <f t="shared" si="1"/>
        <v>-890583.41414635046</v>
      </c>
      <c r="F97"/>
      <c r="G97" s="95"/>
      <c r="H97" s="96"/>
      <c r="I97" s="97"/>
      <c r="J97" s="98"/>
      <c r="K97" s="128"/>
      <c r="L97" s="127"/>
      <c r="M97" s="279"/>
      <c r="N97" s="280"/>
      <c r="O97"/>
      <c r="P97"/>
      <c r="Q97"/>
      <c r="R97"/>
      <c r="S97"/>
      <c r="T97"/>
      <c r="U97"/>
      <c r="V97"/>
    </row>
    <row r="98" spans="1:22" s="2" customFormat="1" x14ac:dyDescent="0.3">
      <c r="A98" s="306">
        <v>44853</v>
      </c>
      <c r="B98" s="307" t="s">
        <v>78</v>
      </c>
      <c r="C98" s="308">
        <v>50868.4</v>
      </c>
      <c r="D98" s="308"/>
      <c r="E98" s="309">
        <f t="shared" si="1"/>
        <v>-839715.01414635044</v>
      </c>
      <c r="F98"/>
      <c r="G98" s="95"/>
      <c r="H98" s="96"/>
      <c r="I98" s="97"/>
      <c r="J98" s="98"/>
      <c r="K98" s="128"/>
      <c r="L98" s="127"/>
      <c r="M98" s="279"/>
      <c r="N98" s="280"/>
      <c r="O98"/>
      <c r="P98"/>
      <c r="Q98"/>
      <c r="R98"/>
      <c r="S98"/>
      <c r="T98"/>
      <c r="U98"/>
      <c r="V98"/>
    </row>
    <row r="99" spans="1:22" s="2" customFormat="1" x14ac:dyDescent="0.3">
      <c r="A99" s="306">
        <v>44853</v>
      </c>
      <c r="B99" s="307" t="s">
        <v>83</v>
      </c>
      <c r="C99" s="308">
        <v>66128.92</v>
      </c>
      <c r="D99" s="308"/>
      <c r="E99" s="309">
        <f t="shared" si="1"/>
        <v>-773586.0941463504</v>
      </c>
      <c r="F99"/>
      <c r="G99" s="95"/>
      <c r="H99" s="96"/>
      <c r="I99" s="97"/>
      <c r="J99" s="98"/>
      <c r="K99" s="128"/>
      <c r="L99" s="127"/>
      <c r="M99" s="279"/>
      <c r="N99" s="280"/>
      <c r="O99"/>
      <c r="P99"/>
      <c r="Q99"/>
      <c r="R99"/>
      <c r="S99"/>
      <c r="T99"/>
      <c r="U99"/>
      <c r="V99"/>
    </row>
    <row r="100" spans="1:22" s="2" customFormat="1" x14ac:dyDescent="0.3">
      <c r="A100" s="306">
        <v>44855</v>
      </c>
      <c r="B100" s="307" t="s">
        <v>36</v>
      </c>
      <c r="C100" s="308">
        <v>5086.84</v>
      </c>
      <c r="D100" s="308"/>
      <c r="E100" s="309">
        <f t="shared" si="1"/>
        <v>-768499.25414635043</v>
      </c>
      <c r="F100"/>
      <c r="G100" s="95"/>
      <c r="H100" s="96"/>
      <c r="I100" s="97"/>
      <c r="J100" s="98"/>
      <c r="K100" s="128"/>
      <c r="L100" s="127"/>
      <c r="M100" s="279"/>
      <c r="N100" s="280"/>
      <c r="O100"/>
      <c r="P100"/>
      <c r="Q100"/>
      <c r="R100"/>
      <c r="S100"/>
      <c r="T100"/>
      <c r="U100"/>
      <c r="V100"/>
    </row>
    <row r="101" spans="1:22" s="2" customFormat="1" x14ac:dyDescent="0.3">
      <c r="A101" s="306">
        <v>44858</v>
      </c>
      <c r="B101" s="307" t="s">
        <v>75</v>
      </c>
      <c r="C101" s="308">
        <v>38151.300000000003</v>
      </c>
      <c r="D101" s="308"/>
      <c r="E101" s="309">
        <f t="shared" si="1"/>
        <v>-730347.95414635038</v>
      </c>
      <c r="F101"/>
      <c r="G101" s="95"/>
      <c r="H101" s="96"/>
      <c r="I101" s="97"/>
      <c r="J101" s="98"/>
      <c r="K101" s="128"/>
      <c r="L101" s="127"/>
      <c r="M101" s="279"/>
      <c r="N101" s="280"/>
      <c r="O101"/>
      <c r="P101"/>
      <c r="Q101"/>
      <c r="R101"/>
      <c r="S101"/>
      <c r="T101"/>
      <c r="U101"/>
      <c r="V101"/>
    </row>
    <row r="102" spans="1:22" s="2" customFormat="1" x14ac:dyDescent="0.3">
      <c r="A102" s="306">
        <v>44858</v>
      </c>
      <c r="B102" s="307" t="s">
        <v>94</v>
      </c>
      <c r="C102" s="308">
        <v>38151.300000000003</v>
      </c>
      <c r="D102" s="308"/>
      <c r="E102" s="309">
        <f t="shared" si="1"/>
        <v>-692196.65414635034</v>
      </c>
      <c r="F102"/>
      <c r="G102" s="95"/>
      <c r="H102" s="96"/>
      <c r="I102" s="97"/>
      <c r="J102" s="98"/>
      <c r="K102" s="128"/>
      <c r="L102" s="127"/>
      <c r="M102" s="279"/>
      <c r="N102" s="280"/>
      <c r="O102"/>
      <c r="P102"/>
      <c r="Q102"/>
      <c r="R102"/>
      <c r="S102"/>
      <c r="T102"/>
      <c r="U102"/>
      <c r="V102"/>
    </row>
    <row r="103" spans="1:22" s="2" customFormat="1" x14ac:dyDescent="0.3">
      <c r="A103" s="306">
        <v>44859</v>
      </c>
      <c r="B103" s="307" t="s">
        <v>89</v>
      </c>
      <c r="C103" s="308">
        <v>34485</v>
      </c>
      <c r="D103" s="308"/>
      <c r="E103" s="309">
        <f t="shared" si="1"/>
        <v>-657711.65414635034</v>
      </c>
      <c r="F103"/>
      <c r="G103" s="95"/>
      <c r="H103" s="96"/>
      <c r="I103" s="97"/>
      <c r="J103" s="98"/>
      <c r="K103" s="128"/>
      <c r="L103" s="127"/>
      <c r="M103" s="279"/>
      <c r="N103" s="280"/>
      <c r="O103"/>
      <c r="P103"/>
      <c r="Q103"/>
      <c r="R103"/>
      <c r="S103"/>
      <c r="T103"/>
      <c r="U103"/>
      <c r="V103"/>
    </row>
    <row r="104" spans="1:22" s="2" customFormat="1" x14ac:dyDescent="0.3">
      <c r="A104" s="306">
        <v>44860</v>
      </c>
      <c r="B104" s="325" t="s">
        <v>144</v>
      </c>
      <c r="C104" s="308">
        <v>913636.36</v>
      </c>
      <c r="D104" s="308"/>
      <c r="E104" s="309">
        <f t="shared" si="1"/>
        <v>255924.70585364965</v>
      </c>
      <c r="F104"/>
      <c r="G104" s="95"/>
      <c r="H104" s="96"/>
      <c r="I104" s="97"/>
      <c r="J104" s="98"/>
      <c r="K104" s="128"/>
      <c r="L104" s="127"/>
      <c r="M104" s="279"/>
      <c r="N104" s="280"/>
      <c r="O104"/>
      <c r="P104"/>
      <c r="Q104"/>
      <c r="R104"/>
      <c r="S104"/>
      <c r="T104"/>
      <c r="U104"/>
      <c r="V104"/>
    </row>
    <row r="105" spans="1:22" s="2" customFormat="1" x14ac:dyDescent="0.3">
      <c r="A105" s="306">
        <v>44860</v>
      </c>
      <c r="B105" s="307" t="s">
        <v>81</v>
      </c>
      <c r="C105" s="308">
        <v>66128.92</v>
      </c>
      <c r="D105" s="308"/>
      <c r="E105" s="309">
        <f t="shared" si="1"/>
        <v>322053.62585364963</v>
      </c>
      <c r="F105"/>
      <c r="G105" s="95"/>
      <c r="H105" s="96"/>
      <c r="I105" s="97"/>
      <c r="J105" s="98"/>
      <c r="K105" s="128"/>
      <c r="L105" s="127"/>
      <c r="M105" s="279"/>
      <c r="N105" s="280"/>
      <c r="O105"/>
      <c r="P105"/>
      <c r="Q105"/>
      <c r="R105"/>
      <c r="S105"/>
      <c r="T105"/>
      <c r="U105"/>
      <c r="V105"/>
    </row>
    <row r="106" spans="1:22" s="2" customFormat="1" x14ac:dyDescent="0.3">
      <c r="A106" s="306">
        <v>44860</v>
      </c>
      <c r="B106" s="307" t="s">
        <v>87</v>
      </c>
      <c r="C106" s="308">
        <f>3041.94+2044.9</f>
        <v>5086.84</v>
      </c>
      <c r="D106" s="308"/>
      <c r="E106" s="309">
        <f t="shared" si="1"/>
        <v>327140.46585364966</v>
      </c>
      <c r="F106"/>
      <c r="G106" s="95"/>
      <c r="H106" s="96"/>
      <c r="I106" s="97"/>
      <c r="J106" s="98"/>
      <c r="K106" s="128"/>
      <c r="L106" s="127"/>
      <c r="M106" s="279"/>
      <c r="N106" s="280"/>
      <c r="O106"/>
      <c r="P106"/>
      <c r="Q106"/>
      <c r="R106"/>
      <c r="S106"/>
      <c r="T106"/>
      <c r="U106"/>
      <c r="V106"/>
    </row>
    <row r="107" spans="1:22" s="2" customFormat="1" x14ac:dyDescent="0.3">
      <c r="A107" s="306">
        <v>44861</v>
      </c>
      <c r="B107" s="307" t="s">
        <v>122</v>
      </c>
      <c r="C107" s="308">
        <v>38151.300000000003</v>
      </c>
      <c r="D107" s="308"/>
      <c r="E107" s="309">
        <f t="shared" si="1"/>
        <v>365291.76585364965</v>
      </c>
      <c r="F107"/>
      <c r="G107" s="95"/>
      <c r="H107" s="96"/>
      <c r="I107" s="97"/>
      <c r="J107" s="98"/>
      <c r="K107" s="128"/>
      <c r="L107" s="127"/>
      <c r="M107" s="279"/>
      <c r="N107" s="280"/>
      <c r="O107"/>
      <c r="P107"/>
      <c r="Q107"/>
      <c r="R107"/>
      <c r="S107"/>
      <c r="T107"/>
      <c r="U107"/>
      <c r="V107"/>
    </row>
    <row r="108" spans="1:22" s="2" customFormat="1" x14ac:dyDescent="0.3">
      <c r="A108" s="306">
        <v>44861</v>
      </c>
      <c r="B108" s="307" t="s">
        <v>73</v>
      </c>
      <c r="C108" s="308">
        <v>5086.84</v>
      </c>
      <c r="D108" s="308"/>
      <c r="E108" s="309">
        <f t="shared" si="1"/>
        <v>370378.60585364967</v>
      </c>
      <c r="F108"/>
      <c r="G108" s="95"/>
      <c r="H108" s="96"/>
      <c r="I108" s="97"/>
      <c r="J108" s="98"/>
      <c r="K108" s="128"/>
      <c r="L108" s="127"/>
      <c r="M108" s="279"/>
      <c r="N108" s="280"/>
      <c r="O108"/>
      <c r="P108"/>
      <c r="Q108"/>
      <c r="R108"/>
      <c r="S108"/>
      <c r="T108"/>
      <c r="U108"/>
      <c r="V108"/>
    </row>
    <row r="109" spans="1:22" s="2" customFormat="1" x14ac:dyDescent="0.3">
      <c r="A109" s="306">
        <v>44861</v>
      </c>
      <c r="B109" s="307" t="s">
        <v>74</v>
      </c>
      <c r="C109" s="308">
        <v>66128.92</v>
      </c>
      <c r="D109" s="308"/>
      <c r="E109" s="309">
        <f t="shared" si="1"/>
        <v>436507.52585364965</v>
      </c>
      <c r="F109"/>
      <c r="G109" s="95"/>
      <c r="H109" s="96"/>
      <c r="I109" s="97"/>
      <c r="J109" s="98"/>
      <c r="K109" s="128"/>
      <c r="L109" s="127"/>
      <c r="M109" s="279"/>
      <c r="N109" s="280"/>
      <c r="O109"/>
      <c r="P109"/>
      <c r="Q109"/>
      <c r="R109"/>
      <c r="S109"/>
      <c r="T109"/>
      <c r="U109"/>
      <c r="V109"/>
    </row>
    <row r="110" spans="1:22" s="2" customFormat="1" x14ac:dyDescent="0.3">
      <c r="A110" s="306">
        <v>44861</v>
      </c>
      <c r="B110" s="307" t="s">
        <v>91</v>
      </c>
      <c r="C110" s="308">
        <v>5086.84</v>
      </c>
      <c r="D110" s="308"/>
      <c r="E110" s="309">
        <f t="shared" si="1"/>
        <v>441594.36585364968</v>
      </c>
      <c r="F110"/>
      <c r="G110" s="95"/>
      <c r="H110" s="96"/>
      <c r="I110" s="97"/>
      <c r="J110" s="98"/>
      <c r="K110" s="128"/>
      <c r="L110" s="127"/>
      <c r="M110" s="279"/>
      <c r="N110" s="280"/>
      <c r="O110"/>
      <c r="P110"/>
      <c r="Q110"/>
      <c r="R110"/>
      <c r="S110"/>
      <c r="T110"/>
      <c r="U110"/>
      <c r="V110"/>
    </row>
    <row r="111" spans="1:22" s="2" customFormat="1" x14ac:dyDescent="0.3">
      <c r="A111" s="306">
        <v>44861</v>
      </c>
      <c r="B111" s="307" t="s">
        <v>93</v>
      </c>
      <c r="C111" s="308">
        <v>165322.29999999999</v>
      </c>
      <c r="D111" s="308"/>
      <c r="E111" s="309">
        <f t="shared" si="1"/>
        <v>606916.66585364961</v>
      </c>
      <c r="F111"/>
      <c r="G111" s="95"/>
      <c r="H111" s="96"/>
      <c r="I111" s="97"/>
      <c r="J111" s="98"/>
      <c r="K111" s="128"/>
      <c r="L111" s="127"/>
      <c r="M111" s="279"/>
      <c r="N111" s="280"/>
      <c r="O111"/>
      <c r="P111"/>
      <c r="Q111"/>
      <c r="R111"/>
      <c r="S111"/>
      <c r="T111"/>
      <c r="U111"/>
      <c r="V111"/>
    </row>
    <row r="112" spans="1:22" s="2" customFormat="1" x14ac:dyDescent="0.3">
      <c r="A112" s="306">
        <v>44861</v>
      </c>
      <c r="B112" s="307" t="s">
        <v>89</v>
      </c>
      <c r="C112" s="308">
        <v>38151.300000000003</v>
      </c>
      <c r="D112" s="308"/>
      <c r="E112" s="309">
        <f t="shared" si="1"/>
        <v>645067.96585364966</v>
      </c>
      <c r="F112"/>
      <c r="G112" s="95"/>
      <c r="H112" s="96"/>
      <c r="I112" s="97"/>
      <c r="J112" s="98"/>
      <c r="K112" s="128"/>
      <c r="L112" s="127"/>
      <c r="M112" s="279"/>
      <c r="N112" s="280"/>
      <c r="O112"/>
      <c r="P112"/>
      <c r="Q112"/>
      <c r="R112"/>
      <c r="S112"/>
      <c r="T112"/>
      <c r="U112"/>
      <c r="V112"/>
    </row>
    <row r="113" spans="1:22" s="2" customFormat="1" x14ac:dyDescent="0.3">
      <c r="A113" s="306">
        <v>44862</v>
      </c>
      <c r="B113" s="307" t="s">
        <v>123</v>
      </c>
      <c r="C113" s="308">
        <v>99193.38</v>
      </c>
      <c r="D113" s="308"/>
      <c r="E113" s="309">
        <f t="shared" si="1"/>
        <v>744261.34585364966</v>
      </c>
      <c r="F113"/>
      <c r="G113" s="95"/>
      <c r="H113" s="96"/>
      <c r="I113" s="97"/>
      <c r="J113" s="98"/>
      <c r="K113" s="128"/>
      <c r="L113" s="127"/>
      <c r="M113" s="279"/>
      <c r="N113" s="280"/>
      <c r="O113"/>
      <c r="P113"/>
      <c r="Q113"/>
      <c r="R113"/>
      <c r="S113"/>
      <c r="T113"/>
      <c r="U113"/>
      <c r="V113"/>
    </row>
    <row r="114" spans="1:22" s="2" customFormat="1" x14ac:dyDescent="0.3">
      <c r="A114" s="306">
        <v>44862</v>
      </c>
      <c r="B114" s="325" t="s">
        <v>144</v>
      </c>
      <c r="C114" s="308">
        <v>8863.64</v>
      </c>
      <c r="D114" s="308"/>
      <c r="E114" s="309">
        <f t="shared" si="1"/>
        <v>753124.98585364968</v>
      </c>
      <c r="F114"/>
      <c r="G114" s="95"/>
      <c r="H114" s="96"/>
      <c r="I114" s="97"/>
      <c r="J114" s="98"/>
      <c r="K114" s="128"/>
      <c r="L114" s="127"/>
      <c r="M114" s="279"/>
      <c r="N114" s="280"/>
      <c r="O114"/>
      <c r="P114"/>
      <c r="Q114"/>
      <c r="R114"/>
      <c r="S114"/>
      <c r="T114"/>
      <c r="U114"/>
      <c r="V114"/>
    </row>
    <row r="115" spans="1:22" s="2" customFormat="1" x14ac:dyDescent="0.3">
      <c r="A115" s="306">
        <v>44865</v>
      </c>
      <c r="B115" s="314" t="s">
        <v>113</v>
      </c>
      <c r="C115" s="315"/>
      <c r="D115" s="316"/>
      <c r="E115" s="309">
        <f t="shared" si="1"/>
        <v>753124.98585364968</v>
      </c>
      <c r="F115"/>
      <c r="G115" s="95"/>
      <c r="H115" s="96"/>
      <c r="I115" s="97"/>
      <c r="J115" s="98"/>
      <c r="K115" s="128"/>
      <c r="L115" s="127"/>
      <c r="M115" s="279">
        <v>46797.72</v>
      </c>
      <c r="N115" s="280"/>
      <c r="O115"/>
      <c r="P115"/>
      <c r="Q115"/>
      <c r="R115"/>
      <c r="S115"/>
      <c r="T115"/>
      <c r="U115"/>
      <c r="V115"/>
    </row>
    <row r="116" spans="1:22" s="2" customFormat="1" x14ac:dyDescent="0.3">
      <c r="A116" s="306">
        <v>44865</v>
      </c>
      <c r="B116" s="327" t="s">
        <v>146</v>
      </c>
      <c r="C116" s="328"/>
      <c r="D116" s="328">
        <v>700000</v>
      </c>
      <c r="E116" s="309">
        <f t="shared" si="1"/>
        <v>53124.985853649676</v>
      </c>
      <c r="F116"/>
      <c r="G116" s="95"/>
      <c r="H116" s="96"/>
      <c r="I116" s="97"/>
      <c r="J116" s="98"/>
      <c r="K116" s="128"/>
      <c r="L116" s="127"/>
      <c r="M116" s="279">
        <f>D116</f>
        <v>700000</v>
      </c>
      <c r="N116" s="280"/>
      <c r="O116"/>
      <c r="P116"/>
      <c r="Q116"/>
      <c r="R116"/>
      <c r="S116"/>
      <c r="T116"/>
      <c r="U116"/>
      <c r="V116"/>
    </row>
    <row r="117" spans="1:22" s="2" customFormat="1" x14ac:dyDescent="0.3">
      <c r="A117" s="306">
        <v>44865</v>
      </c>
      <c r="B117" s="307" t="s">
        <v>88</v>
      </c>
      <c r="C117" s="308">
        <v>5086.84</v>
      </c>
      <c r="D117" s="308"/>
      <c r="E117" s="309">
        <f t="shared" si="1"/>
        <v>58211.825853649672</v>
      </c>
      <c r="F117"/>
      <c r="G117" s="95"/>
      <c r="H117" s="96"/>
      <c r="I117" s="97"/>
      <c r="J117" s="98"/>
      <c r="K117" s="128"/>
      <c r="L117" s="127"/>
      <c r="M117" s="279"/>
      <c r="N117" s="280"/>
      <c r="O117"/>
      <c r="P117"/>
      <c r="Q117"/>
      <c r="R117"/>
      <c r="S117"/>
      <c r="T117"/>
      <c r="U117"/>
      <c r="V117"/>
    </row>
    <row r="118" spans="1:22" s="2" customFormat="1" x14ac:dyDescent="0.3">
      <c r="A118" s="306">
        <v>44865</v>
      </c>
      <c r="B118" s="307" t="s">
        <v>80</v>
      </c>
      <c r="C118" s="308">
        <v>9004.82</v>
      </c>
      <c r="D118" s="308"/>
      <c r="E118" s="309">
        <f t="shared" si="1"/>
        <v>67216.645853649679</v>
      </c>
      <c r="F118"/>
      <c r="G118" s="95"/>
      <c r="H118" s="96"/>
      <c r="I118" s="97"/>
      <c r="J118" s="98"/>
      <c r="K118" s="128"/>
      <c r="L118" s="127"/>
      <c r="M118" s="279"/>
      <c r="N118" s="280"/>
      <c r="O118"/>
      <c r="P118"/>
      <c r="Q118"/>
      <c r="R118"/>
      <c r="S118"/>
      <c r="T118"/>
      <c r="U118"/>
      <c r="V118"/>
    </row>
    <row r="119" spans="1:22" s="2" customFormat="1" x14ac:dyDescent="0.3">
      <c r="A119" s="3"/>
      <c r="B119" s="310" t="s">
        <v>148</v>
      </c>
      <c r="C119" s="19"/>
      <c r="D119" s="19">
        <v>158911.20000000001</v>
      </c>
      <c r="E119" s="309">
        <f t="shared" si="1"/>
        <v>-91694.554146350332</v>
      </c>
      <c r="F119"/>
      <c r="G119" s="95"/>
      <c r="H119" s="96"/>
      <c r="I119" s="97"/>
      <c r="J119" s="98"/>
      <c r="K119" s="128"/>
      <c r="L119" s="127"/>
      <c r="M119" s="279"/>
      <c r="N119" s="280"/>
      <c r="O119"/>
      <c r="P119"/>
      <c r="Q119"/>
      <c r="R119"/>
      <c r="S119"/>
      <c r="T119"/>
      <c r="U119"/>
      <c r="V119"/>
    </row>
    <row r="120" spans="1:22" s="2" customFormat="1" x14ac:dyDescent="0.3">
      <c r="A120" s="3"/>
      <c r="B120" s="311" t="s">
        <v>149</v>
      </c>
      <c r="C120" s="312">
        <v>74512.14</v>
      </c>
      <c r="D120" s="313"/>
      <c r="E120" s="309">
        <f t="shared" si="1"/>
        <v>-17182.414146350333</v>
      </c>
      <c r="F120"/>
      <c r="G120" s="95"/>
      <c r="H120" s="96"/>
      <c r="I120" s="97"/>
      <c r="J120" s="98"/>
      <c r="K120" s="128"/>
      <c r="L120" s="127"/>
      <c r="M120" s="279"/>
      <c r="N120" s="280"/>
      <c r="O120"/>
      <c r="P120"/>
      <c r="Q120"/>
      <c r="R120"/>
      <c r="S120"/>
      <c r="T120"/>
      <c r="U120"/>
      <c r="V120"/>
    </row>
    <row r="121" spans="1:22" s="2" customFormat="1" x14ac:dyDescent="0.3">
      <c r="A121" s="3"/>
      <c r="B121" s="311" t="s">
        <v>150</v>
      </c>
      <c r="C121" s="312">
        <f>91.57*363</f>
        <v>33239.909999999996</v>
      </c>
      <c r="D121" s="313"/>
      <c r="E121" s="210">
        <f t="shared" si="1"/>
        <v>16057.495853649663</v>
      </c>
      <c r="F121"/>
      <c r="G121" s="95"/>
      <c r="H121" s="96"/>
      <c r="I121" s="97"/>
      <c r="J121" s="98"/>
      <c r="K121" s="128"/>
      <c r="L121" s="127"/>
      <c r="M121" s="279"/>
      <c r="N121" s="280"/>
      <c r="O121"/>
      <c r="P121"/>
      <c r="Q121"/>
      <c r="R121"/>
      <c r="S121"/>
      <c r="T121"/>
      <c r="U121"/>
      <c r="V121"/>
    </row>
    <row r="122" spans="1:22" s="2" customFormat="1" x14ac:dyDescent="0.3">
      <c r="A122" s="306">
        <v>44875</v>
      </c>
      <c r="B122" s="307" t="s">
        <v>37</v>
      </c>
      <c r="C122" s="308">
        <v>188854.38</v>
      </c>
      <c r="D122" s="308"/>
      <c r="E122" s="309">
        <f t="shared" si="1"/>
        <v>204911.87585364966</v>
      </c>
      <c r="F122"/>
      <c r="G122" s="95"/>
      <c r="H122" s="96"/>
      <c r="I122" s="97"/>
      <c r="J122" s="98"/>
      <c r="K122" s="128"/>
      <c r="L122" s="127"/>
      <c r="M122" s="279"/>
      <c r="N122" s="280"/>
      <c r="O122"/>
      <c r="P122"/>
      <c r="Q122"/>
      <c r="R122"/>
      <c r="S122"/>
      <c r="T122"/>
      <c r="U122"/>
      <c r="V122"/>
    </row>
    <row r="123" spans="1:22" s="2" customFormat="1" x14ac:dyDescent="0.3">
      <c r="A123" s="8"/>
      <c r="B123" s="49" t="s">
        <v>151</v>
      </c>
      <c r="C123" s="41"/>
      <c r="D123" s="48">
        <v>418748</v>
      </c>
      <c r="E123" s="309">
        <f t="shared" si="1"/>
        <v>-213836.12414635034</v>
      </c>
      <c r="F123"/>
      <c r="G123" s="95"/>
      <c r="H123" s="96"/>
      <c r="I123" s="97"/>
      <c r="J123" s="98"/>
      <c r="K123" s="128"/>
      <c r="L123" s="127"/>
      <c r="M123" s="279"/>
      <c r="N123" s="280"/>
      <c r="O123"/>
      <c r="P123"/>
      <c r="Q123"/>
      <c r="R123"/>
      <c r="S123"/>
      <c r="T123"/>
      <c r="U123"/>
      <c r="V123"/>
    </row>
    <row r="124" spans="1:22" s="2" customFormat="1" x14ac:dyDescent="0.3">
      <c r="A124" s="8"/>
      <c r="B124" s="49" t="s">
        <v>152</v>
      </c>
      <c r="C124" s="41"/>
      <c r="D124" s="48">
        <v>472285</v>
      </c>
      <c r="E124" s="309">
        <f t="shared" si="1"/>
        <v>-686121.12414635031</v>
      </c>
      <c r="F124"/>
      <c r="G124" s="95"/>
      <c r="H124" s="96"/>
      <c r="I124" s="97"/>
      <c r="J124" s="98"/>
      <c r="K124" s="128"/>
      <c r="L124" s="127"/>
      <c r="M124" s="279"/>
      <c r="N124" s="280"/>
      <c r="O124"/>
      <c r="P124"/>
      <c r="Q124"/>
      <c r="R124"/>
      <c r="S124"/>
      <c r="T124"/>
      <c r="U124"/>
      <c r="V124"/>
    </row>
    <row r="125" spans="1:22" s="2" customFormat="1" x14ac:dyDescent="0.3">
      <c r="A125" s="8"/>
      <c r="B125" s="49" t="s">
        <v>110</v>
      </c>
      <c r="C125" s="41"/>
      <c r="D125" s="48">
        <v>4155</v>
      </c>
      <c r="E125" s="309">
        <f t="shared" si="1"/>
        <v>-690276.12414635031</v>
      </c>
      <c r="F125"/>
      <c r="G125" s="95"/>
      <c r="H125" s="96"/>
      <c r="I125" s="97"/>
      <c r="J125" s="98"/>
      <c r="K125" s="128"/>
      <c r="L125" s="127"/>
      <c r="M125" s="279"/>
      <c r="N125" s="280"/>
      <c r="O125"/>
      <c r="P125"/>
      <c r="Q125"/>
      <c r="R125"/>
      <c r="S125"/>
      <c r="T125"/>
      <c r="U125"/>
      <c r="V125"/>
    </row>
    <row r="126" spans="1:22" s="2" customFormat="1" x14ac:dyDescent="0.3">
      <c r="A126" s="306">
        <v>44879</v>
      </c>
      <c r="B126" s="307" t="s">
        <v>71</v>
      </c>
      <c r="C126" s="308">
        <v>34103.85</v>
      </c>
      <c r="D126" s="308"/>
      <c r="E126" s="309">
        <f t="shared" si="1"/>
        <v>-656172.27414635033</v>
      </c>
      <c r="F126"/>
      <c r="G126" s="95"/>
      <c r="H126" s="96"/>
      <c r="I126" s="97"/>
      <c r="J126" s="98"/>
      <c r="K126" s="128"/>
      <c r="L126" s="127"/>
      <c r="M126" s="279"/>
      <c r="N126" s="280"/>
      <c r="O126"/>
      <c r="P126"/>
      <c r="Q126"/>
      <c r="R126"/>
      <c r="S126"/>
      <c r="T126"/>
      <c r="U126"/>
      <c r="V126"/>
    </row>
    <row r="127" spans="1:22" s="2" customFormat="1" x14ac:dyDescent="0.3">
      <c r="A127" s="306">
        <v>44881</v>
      </c>
      <c r="B127" s="307" t="s">
        <v>36</v>
      </c>
      <c r="C127" s="308">
        <v>6323.46</v>
      </c>
      <c r="D127" s="308"/>
      <c r="E127" s="309">
        <f t="shared" si="1"/>
        <v>-649848.81414635037</v>
      </c>
      <c r="F127"/>
      <c r="G127" s="95"/>
      <c r="H127" s="96"/>
      <c r="I127" s="97"/>
      <c r="J127" s="98"/>
      <c r="K127" s="128"/>
      <c r="L127" s="127"/>
      <c r="M127" s="279"/>
      <c r="N127" s="280"/>
      <c r="O127"/>
      <c r="P127"/>
      <c r="Q127"/>
      <c r="R127"/>
      <c r="S127"/>
      <c r="T127"/>
      <c r="U127"/>
      <c r="V127"/>
    </row>
    <row r="128" spans="1:22" s="2" customFormat="1" x14ac:dyDescent="0.3">
      <c r="A128" s="306">
        <v>44881</v>
      </c>
      <c r="B128" s="307" t="s">
        <v>78</v>
      </c>
      <c r="C128" s="308">
        <v>63234.6</v>
      </c>
      <c r="D128" s="308"/>
      <c r="E128" s="309">
        <f t="shared" si="1"/>
        <v>-586614.21414635039</v>
      </c>
      <c r="F128"/>
      <c r="G128" s="95"/>
      <c r="H128" s="96"/>
      <c r="I128" s="97"/>
      <c r="J128" s="98"/>
      <c r="K128" s="128"/>
      <c r="L128" s="127"/>
      <c r="M128" s="279"/>
      <c r="N128" s="280"/>
      <c r="O128"/>
      <c r="P128"/>
      <c r="Q128"/>
      <c r="R128"/>
      <c r="S128"/>
      <c r="T128"/>
      <c r="U128"/>
      <c r="V128"/>
    </row>
    <row r="129" spans="1:22" s="2" customFormat="1" x14ac:dyDescent="0.3">
      <c r="A129" s="306">
        <v>44882</v>
      </c>
      <c r="B129" s="307" t="s">
        <v>81</v>
      </c>
      <c r="C129" s="308">
        <v>82204.98</v>
      </c>
      <c r="D129" s="308"/>
      <c r="E129" s="309">
        <f t="shared" si="1"/>
        <v>-504409.23414635041</v>
      </c>
      <c r="F129"/>
      <c r="G129" s="95"/>
      <c r="H129" s="96"/>
      <c r="I129" s="97"/>
      <c r="J129" s="98"/>
      <c r="K129" s="128"/>
      <c r="L129" s="127"/>
      <c r="M129" s="279"/>
      <c r="N129" s="280"/>
      <c r="O129"/>
      <c r="P129"/>
      <c r="Q129"/>
      <c r="R129"/>
      <c r="S129"/>
      <c r="T129"/>
      <c r="U129"/>
      <c r="V129"/>
    </row>
    <row r="130" spans="1:22" s="2" customFormat="1" x14ac:dyDescent="0.3">
      <c r="A130" s="306">
        <v>44882</v>
      </c>
      <c r="B130" s="307" t="s">
        <v>85</v>
      </c>
      <c r="C130" s="308">
        <v>18970.38</v>
      </c>
      <c r="D130" s="308"/>
      <c r="E130" s="309">
        <f t="shared" ref="E130:E194" si="2">E129+C130-D130</f>
        <v>-485438.85414635041</v>
      </c>
      <c r="F130"/>
      <c r="G130" s="95"/>
      <c r="H130" s="96"/>
      <c r="I130" s="97"/>
      <c r="J130" s="98"/>
      <c r="K130" s="128"/>
      <c r="L130" s="127"/>
      <c r="M130" s="279"/>
      <c r="N130" s="280"/>
      <c r="O130"/>
      <c r="P130"/>
      <c r="Q130"/>
      <c r="R130"/>
      <c r="S130"/>
      <c r="T130"/>
      <c r="U130"/>
      <c r="V130"/>
    </row>
    <row r="131" spans="1:22" s="2" customFormat="1" x14ac:dyDescent="0.3">
      <c r="A131" s="306">
        <v>44883</v>
      </c>
      <c r="B131" s="307" t="s">
        <v>84</v>
      </c>
      <c r="C131" s="308">
        <v>60823.9</v>
      </c>
      <c r="D131" s="308"/>
      <c r="E131" s="309">
        <f t="shared" si="2"/>
        <v>-424614.95414635038</v>
      </c>
      <c r="F131"/>
      <c r="G131" s="95"/>
      <c r="H131" s="96"/>
      <c r="I131" s="97"/>
      <c r="J131" s="98"/>
      <c r="K131" s="128"/>
      <c r="L131" s="127"/>
      <c r="M131" s="279"/>
      <c r="N131" s="280"/>
      <c r="O131"/>
      <c r="P131"/>
      <c r="Q131"/>
      <c r="R131"/>
      <c r="S131"/>
      <c r="T131"/>
      <c r="U131"/>
      <c r="V131"/>
    </row>
    <row r="132" spans="1:22" s="2" customFormat="1" x14ac:dyDescent="0.3">
      <c r="A132" s="306">
        <v>44887</v>
      </c>
      <c r="B132" s="307" t="s">
        <v>76</v>
      </c>
      <c r="C132" s="308">
        <f>44922.46+2503.49</f>
        <v>47425.95</v>
      </c>
      <c r="D132" s="308"/>
      <c r="E132" s="309">
        <f t="shared" si="2"/>
        <v>-377189.00414635037</v>
      </c>
      <c r="F132"/>
      <c r="G132" s="95"/>
      <c r="H132" s="96"/>
      <c r="I132" s="97"/>
      <c r="J132" s="98"/>
      <c r="K132" s="128"/>
      <c r="L132" s="127"/>
      <c r="M132" s="279"/>
      <c r="N132" s="280"/>
      <c r="O132"/>
      <c r="P132"/>
      <c r="Q132"/>
      <c r="R132"/>
      <c r="S132"/>
      <c r="T132"/>
      <c r="U132"/>
      <c r="V132"/>
    </row>
    <row r="133" spans="1:22" s="2" customFormat="1" x14ac:dyDescent="0.3">
      <c r="A133" s="306">
        <v>44888</v>
      </c>
      <c r="B133" s="307" t="s">
        <v>83</v>
      </c>
      <c r="C133" s="308">
        <v>82204.98</v>
      </c>
      <c r="D133" s="308"/>
      <c r="E133" s="309">
        <f t="shared" si="2"/>
        <v>-294984.02414635039</v>
      </c>
      <c r="F133"/>
      <c r="G133" s="95"/>
      <c r="H133" s="96"/>
      <c r="I133" s="97"/>
      <c r="J133" s="98"/>
      <c r="K133" s="128"/>
      <c r="L133" s="127"/>
      <c r="M133" s="279"/>
      <c r="N133" s="280"/>
      <c r="O133"/>
      <c r="P133"/>
      <c r="Q133"/>
      <c r="R133"/>
      <c r="S133"/>
      <c r="T133"/>
      <c r="U133"/>
      <c r="V133"/>
    </row>
    <row r="134" spans="1:22" s="2" customFormat="1" x14ac:dyDescent="0.3">
      <c r="A134" s="306">
        <v>44888</v>
      </c>
      <c r="B134" s="307" t="s">
        <v>87</v>
      </c>
      <c r="C134" s="308">
        <v>6323.46</v>
      </c>
      <c r="D134" s="308"/>
      <c r="E134" s="309">
        <f t="shared" si="2"/>
        <v>-288660.56414635037</v>
      </c>
      <c r="F134"/>
      <c r="G134" s="95"/>
      <c r="H134" s="96"/>
      <c r="I134" s="97"/>
      <c r="J134" s="98"/>
      <c r="K134" s="128"/>
      <c r="L134" s="127"/>
      <c r="M134" s="279"/>
      <c r="N134" s="280"/>
      <c r="O134"/>
      <c r="P134"/>
      <c r="Q134"/>
      <c r="R134"/>
      <c r="S134"/>
      <c r="T134"/>
      <c r="U134"/>
      <c r="V134"/>
    </row>
    <row r="135" spans="1:22" s="2" customFormat="1" x14ac:dyDescent="0.3">
      <c r="A135" s="306">
        <v>44890</v>
      </c>
      <c r="B135" s="307" t="s">
        <v>123</v>
      </c>
      <c r="C135" s="308">
        <v>82204.98</v>
      </c>
      <c r="D135" s="308"/>
      <c r="E135" s="309">
        <f t="shared" si="2"/>
        <v>-206455.58414635039</v>
      </c>
      <c r="F135"/>
      <c r="G135" s="95"/>
      <c r="H135" s="96"/>
      <c r="I135" s="97"/>
      <c r="J135" s="98"/>
      <c r="K135" s="128"/>
      <c r="L135" s="127"/>
      <c r="M135" s="279"/>
      <c r="N135" s="280"/>
      <c r="O135"/>
      <c r="P135"/>
      <c r="Q135"/>
      <c r="R135"/>
      <c r="S135"/>
      <c r="T135"/>
      <c r="U135"/>
      <c r="V135"/>
    </row>
    <row r="136" spans="1:22" s="2" customFormat="1" x14ac:dyDescent="0.3">
      <c r="A136" s="306"/>
      <c r="B136" s="319" t="s">
        <v>113</v>
      </c>
      <c r="C136" s="321"/>
      <c r="D136" s="320"/>
      <c r="E136" s="309">
        <f t="shared" si="2"/>
        <v>-206455.58414635039</v>
      </c>
      <c r="F136"/>
      <c r="G136" s="95"/>
      <c r="H136" s="96"/>
      <c r="I136" s="97"/>
      <c r="J136" s="98"/>
      <c r="K136" s="128"/>
      <c r="L136" s="127"/>
      <c r="M136" s="279">
        <v>59286.3</v>
      </c>
      <c r="N136" s="280"/>
      <c r="O136"/>
      <c r="P136"/>
      <c r="Q136"/>
      <c r="R136"/>
      <c r="S136"/>
      <c r="T136"/>
      <c r="U136"/>
      <c r="V136"/>
    </row>
    <row r="137" spans="1:22" s="2" customFormat="1" x14ac:dyDescent="0.3">
      <c r="A137" s="306">
        <v>44893</v>
      </c>
      <c r="B137" s="307" t="s">
        <v>90</v>
      </c>
      <c r="C137" s="308">
        <v>6323.46</v>
      </c>
      <c r="D137" s="308"/>
      <c r="E137" s="309">
        <f t="shared" si="2"/>
        <v>-200132.1241463504</v>
      </c>
      <c r="F137"/>
      <c r="G137" s="95"/>
      <c r="H137" s="96"/>
      <c r="I137" s="97"/>
      <c r="J137" s="98"/>
      <c r="K137" s="128"/>
      <c r="L137" s="127"/>
      <c r="M137" s="279"/>
      <c r="N137" s="280"/>
      <c r="O137"/>
      <c r="P137"/>
      <c r="Q137"/>
      <c r="R137"/>
      <c r="S137"/>
      <c r="T137"/>
      <c r="U137"/>
      <c r="V137"/>
    </row>
    <row r="138" spans="1:22" s="2" customFormat="1" x14ac:dyDescent="0.3">
      <c r="A138" s="306">
        <v>44893</v>
      </c>
      <c r="B138" s="307" t="s">
        <v>74</v>
      </c>
      <c r="C138" s="308">
        <v>82204.98</v>
      </c>
      <c r="D138" s="308"/>
      <c r="E138" s="309">
        <f t="shared" si="2"/>
        <v>-117927.1441463504</v>
      </c>
      <c r="F138"/>
      <c r="G138" s="95"/>
      <c r="H138" s="96"/>
      <c r="I138" s="97"/>
      <c r="J138" s="98"/>
      <c r="K138" s="128"/>
      <c r="L138" s="127"/>
      <c r="M138" s="279"/>
      <c r="N138" s="280"/>
      <c r="O138"/>
      <c r="P138"/>
      <c r="Q138"/>
      <c r="R138"/>
      <c r="S138"/>
      <c r="T138"/>
      <c r="U138"/>
      <c r="V138"/>
    </row>
    <row r="139" spans="1:22" s="2" customFormat="1" x14ac:dyDescent="0.3">
      <c r="A139" s="306">
        <v>44893</v>
      </c>
      <c r="B139" s="307" t="s">
        <v>75</v>
      </c>
      <c r="C139" s="308">
        <v>28455.57</v>
      </c>
      <c r="D139" s="308"/>
      <c r="E139" s="309">
        <f t="shared" si="2"/>
        <v>-89471.574146350409</v>
      </c>
      <c r="F139"/>
      <c r="G139" s="95"/>
      <c r="H139" s="96"/>
      <c r="I139" s="97"/>
      <c r="J139" s="98"/>
      <c r="K139" s="128"/>
      <c r="L139" s="127"/>
      <c r="M139" s="279"/>
      <c r="N139" s="280"/>
      <c r="O139"/>
      <c r="P139"/>
      <c r="Q139"/>
      <c r="R139"/>
      <c r="S139"/>
      <c r="T139"/>
      <c r="U139"/>
      <c r="V139"/>
    </row>
    <row r="140" spans="1:22" s="2" customFormat="1" x14ac:dyDescent="0.3">
      <c r="A140" s="306">
        <v>44893</v>
      </c>
      <c r="B140" s="307" t="s">
        <v>91</v>
      </c>
      <c r="C140" s="308">
        <v>6323.46</v>
      </c>
      <c r="D140" s="308"/>
      <c r="E140" s="309">
        <f t="shared" si="2"/>
        <v>-83148.114146350403</v>
      </c>
      <c r="F140"/>
      <c r="G140" s="95"/>
      <c r="H140" s="96"/>
      <c r="I140" s="97"/>
      <c r="J140" s="98"/>
      <c r="K140" s="128"/>
      <c r="L140" s="127"/>
      <c r="M140" s="279"/>
      <c r="N140" s="280"/>
      <c r="O140"/>
      <c r="P140"/>
      <c r="Q140"/>
      <c r="R140"/>
      <c r="S140"/>
      <c r="T140"/>
      <c r="U140"/>
      <c r="V140"/>
    </row>
    <row r="141" spans="1:22" s="2" customFormat="1" x14ac:dyDescent="0.3">
      <c r="A141" s="306">
        <v>44893</v>
      </c>
      <c r="B141" s="307" t="s">
        <v>94</v>
      </c>
      <c r="C141" s="308">
        <v>47334.95</v>
      </c>
      <c r="D141" s="308"/>
      <c r="E141" s="309">
        <f t="shared" si="2"/>
        <v>-35813.164146350406</v>
      </c>
      <c r="F141"/>
      <c r="G141" s="95"/>
      <c r="H141" s="96"/>
      <c r="I141" s="97"/>
      <c r="J141" s="98"/>
      <c r="K141" s="128"/>
      <c r="L141" s="127"/>
      <c r="M141" s="279"/>
      <c r="N141" s="280"/>
      <c r="O141"/>
      <c r="P141"/>
      <c r="Q141"/>
      <c r="R141"/>
      <c r="S141"/>
      <c r="T141"/>
      <c r="U141"/>
      <c r="V141"/>
    </row>
    <row r="142" spans="1:22" s="2" customFormat="1" x14ac:dyDescent="0.3">
      <c r="A142" s="306">
        <v>44893</v>
      </c>
      <c r="B142" s="307" t="s">
        <v>93</v>
      </c>
      <c r="C142" s="308">
        <v>205512.45</v>
      </c>
      <c r="D142" s="308"/>
      <c r="E142" s="309">
        <f t="shared" si="2"/>
        <v>169699.28585364961</v>
      </c>
      <c r="F142"/>
      <c r="G142" s="95"/>
      <c r="H142" s="96"/>
      <c r="I142" s="97"/>
      <c r="J142" s="98"/>
      <c r="K142" s="128"/>
      <c r="L142" s="127"/>
      <c r="M142" s="279"/>
      <c r="N142" s="280"/>
      <c r="O142"/>
      <c r="P142"/>
      <c r="Q142"/>
      <c r="R142"/>
      <c r="S142"/>
      <c r="T142"/>
      <c r="U142"/>
      <c r="V142"/>
    </row>
    <row r="143" spans="1:22" s="2" customFormat="1" x14ac:dyDescent="0.3">
      <c r="A143" s="306">
        <v>44894</v>
      </c>
      <c r="B143" s="307" t="s">
        <v>122</v>
      </c>
      <c r="C143" s="308">
        <v>47425.95</v>
      </c>
      <c r="D143" s="308"/>
      <c r="E143" s="309">
        <f t="shared" si="2"/>
        <v>217125.23585364962</v>
      </c>
      <c r="F143"/>
      <c r="G143" s="95"/>
      <c r="H143" s="96"/>
      <c r="I143" s="97"/>
      <c r="J143" s="98"/>
      <c r="K143" s="128"/>
      <c r="L143" s="127"/>
      <c r="M143" s="279"/>
      <c r="N143" s="280"/>
      <c r="O143"/>
      <c r="P143"/>
      <c r="Q143"/>
      <c r="R143"/>
      <c r="S143"/>
      <c r="T143"/>
      <c r="U143"/>
      <c r="V143"/>
    </row>
    <row r="144" spans="1:22" s="2" customFormat="1" x14ac:dyDescent="0.3">
      <c r="A144" s="306">
        <v>44895</v>
      </c>
      <c r="B144" s="307" t="s">
        <v>71</v>
      </c>
      <c r="C144" s="308">
        <v>34485</v>
      </c>
      <c r="D144" s="308"/>
      <c r="E144" s="309">
        <f t="shared" si="2"/>
        <v>251610.23585364962</v>
      </c>
      <c r="F144"/>
      <c r="G144" s="95"/>
      <c r="H144" s="96"/>
      <c r="I144" s="97"/>
      <c r="J144" s="98"/>
      <c r="K144" s="128"/>
      <c r="L144" s="127"/>
      <c r="M144" s="279"/>
      <c r="N144" s="280"/>
      <c r="O144"/>
      <c r="P144"/>
      <c r="Q144"/>
      <c r="R144"/>
      <c r="S144"/>
      <c r="T144"/>
      <c r="U144"/>
      <c r="V144"/>
    </row>
    <row r="145" spans="1:22" s="2" customFormat="1" x14ac:dyDescent="0.3">
      <c r="A145" s="306"/>
      <c r="B145" s="307"/>
      <c r="C145" s="308"/>
      <c r="D145" s="308"/>
      <c r="E145" s="309">
        <f t="shared" si="2"/>
        <v>251610.23585364962</v>
      </c>
      <c r="F145"/>
      <c r="G145" s="95"/>
      <c r="H145" s="96"/>
      <c r="I145" s="97"/>
      <c r="J145" s="98"/>
      <c r="K145" s="128"/>
      <c r="L145" s="127"/>
      <c r="M145" s="279"/>
      <c r="N145" s="280"/>
      <c r="O145"/>
      <c r="P145"/>
      <c r="Q145"/>
      <c r="R145"/>
      <c r="S145"/>
      <c r="T145"/>
      <c r="U145"/>
      <c r="V145"/>
    </row>
    <row r="146" spans="1:22" s="2" customFormat="1" x14ac:dyDescent="0.3">
      <c r="A146" s="306"/>
      <c r="B146" s="307"/>
      <c r="C146" s="308"/>
      <c r="D146" s="308"/>
      <c r="E146" s="309">
        <f t="shared" si="2"/>
        <v>251610.23585364962</v>
      </c>
      <c r="F146"/>
      <c r="G146" s="95"/>
      <c r="H146" s="96"/>
      <c r="I146" s="97"/>
      <c r="J146" s="98"/>
      <c r="K146" s="128"/>
      <c r="L146" s="127"/>
      <c r="M146" s="279"/>
      <c r="N146" s="280"/>
      <c r="O146"/>
      <c r="P146"/>
      <c r="Q146"/>
      <c r="R146"/>
      <c r="S146"/>
      <c r="T146"/>
      <c r="U146"/>
      <c r="V146"/>
    </row>
    <row r="147" spans="1:22" s="2" customFormat="1" x14ac:dyDescent="0.3">
      <c r="A147" s="306"/>
      <c r="B147" s="307"/>
      <c r="C147" s="308"/>
      <c r="D147" s="308"/>
      <c r="E147" s="309">
        <f t="shared" si="2"/>
        <v>251610.23585364962</v>
      </c>
      <c r="F147"/>
      <c r="G147" s="95"/>
      <c r="H147" s="96"/>
      <c r="I147" s="97"/>
      <c r="J147" s="98"/>
      <c r="K147" s="128"/>
      <c r="L147" s="127"/>
      <c r="M147" s="279"/>
      <c r="N147" s="280"/>
      <c r="O147"/>
      <c r="P147"/>
      <c r="Q147"/>
      <c r="R147"/>
      <c r="S147"/>
      <c r="T147"/>
      <c r="U147"/>
      <c r="V147"/>
    </row>
    <row r="148" spans="1:22" s="2" customFormat="1" x14ac:dyDescent="0.3">
      <c r="A148" s="306"/>
      <c r="B148" s="307"/>
      <c r="C148" s="308"/>
      <c r="D148" s="308"/>
      <c r="E148" s="309">
        <f t="shared" si="2"/>
        <v>251610.23585364962</v>
      </c>
      <c r="F148"/>
      <c r="G148" s="95"/>
      <c r="H148" s="96"/>
      <c r="I148" s="97"/>
      <c r="J148" s="98"/>
      <c r="K148" s="128"/>
      <c r="L148" s="127"/>
      <c r="M148" s="279"/>
      <c r="N148" s="280"/>
      <c r="O148"/>
      <c r="P148"/>
      <c r="Q148"/>
      <c r="R148"/>
      <c r="S148"/>
      <c r="T148"/>
      <c r="U148"/>
      <c r="V148"/>
    </row>
    <row r="149" spans="1:22" s="2" customFormat="1" x14ac:dyDescent="0.3">
      <c r="A149" s="306"/>
      <c r="B149" s="307"/>
      <c r="C149" s="308"/>
      <c r="D149" s="308"/>
      <c r="E149" s="309">
        <f t="shared" si="2"/>
        <v>251610.23585364962</v>
      </c>
      <c r="F149"/>
      <c r="G149" s="95"/>
      <c r="H149" s="96"/>
      <c r="I149" s="97"/>
      <c r="J149" s="98"/>
      <c r="K149" s="128"/>
      <c r="L149" s="127"/>
      <c r="M149" s="279"/>
      <c r="N149" s="280"/>
      <c r="O149"/>
      <c r="P149"/>
      <c r="Q149"/>
      <c r="R149"/>
      <c r="S149"/>
      <c r="T149"/>
      <c r="U149"/>
      <c r="V149"/>
    </row>
    <row r="150" spans="1:22" s="2" customFormat="1" x14ac:dyDescent="0.3">
      <c r="A150" s="306"/>
      <c r="B150" s="307"/>
      <c r="C150" s="308"/>
      <c r="D150" s="308"/>
      <c r="E150" s="309">
        <f t="shared" si="2"/>
        <v>251610.23585364962</v>
      </c>
      <c r="F150"/>
      <c r="G150" s="95"/>
      <c r="H150" s="96"/>
      <c r="I150" s="97"/>
      <c r="J150" s="98"/>
      <c r="K150" s="128"/>
      <c r="L150" s="127"/>
      <c r="M150" s="279"/>
      <c r="N150" s="280"/>
      <c r="O150"/>
      <c r="P150"/>
      <c r="Q150"/>
      <c r="R150"/>
      <c r="S150"/>
      <c r="T150"/>
      <c r="U150"/>
      <c r="V150"/>
    </row>
    <row r="151" spans="1:22" s="2" customFormat="1" x14ac:dyDescent="0.3">
      <c r="A151" s="306"/>
      <c r="B151" s="307"/>
      <c r="C151" s="308"/>
      <c r="D151" s="308"/>
      <c r="E151" s="309">
        <f t="shared" si="2"/>
        <v>251610.23585364962</v>
      </c>
      <c r="F151"/>
      <c r="G151" s="95"/>
      <c r="H151" s="96"/>
      <c r="I151" s="97"/>
      <c r="J151" s="98"/>
      <c r="K151" s="128"/>
      <c r="L151" s="127"/>
      <c r="M151" s="279"/>
      <c r="N151" s="280"/>
      <c r="O151"/>
      <c r="P151"/>
      <c r="Q151"/>
      <c r="R151"/>
      <c r="S151"/>
      <c r="T151"/>
      <c r="U151"/>
      <c r="V151"/>
    </row>
    <row r="152" spans="1:22" s="2" customFormat="1" x14ac:dyDescent="0.3">
      <c r="A152" s="306"/>
      <c r="B152" s="307"/>
      <c r="C152" s="308"/>
      <c r="D152" s="308"/>
      <c r="E152" s="309">
        <f t="shared" si="2"/>
        <v>251610.23585364962</v>
      </c>
      <c r="F152"/>
      <c r="G152" s="95"/>
      <c r="H152" s="96"/>
      <c r="I152" s="97"/>
      <c r="J152" s="98"/>
      <c r="K152" s="128"/>
      <c r="L152" s="127"/>
      <c r="M152" s="279"/>
      <c r="N152" s="280"/>
      <c r="O152"/>
      <c r="P152"/>
      <c r="Q152"/>
      <c r="R152"/>
      <c r="S152"/>
      <c r="T152"/>
      <c r="U152"/>
      <c r="V152"/>
    </row>
    <row r="153" spans="1:22" s="2" customFormat="1" x14ac:dyDescent="0.3">
      <c r="A153" s="306"/>
      <c r="B153" s="307"/>
      <c r="C153" s="308"/>
      <c r="D153" s="308"/>
      <c r="E153" s="309">
        <f t="shared" si="2"/>
        <v>251610.23585364962</v>
      </c>
      <c r="F153"/>
      <c r="G153" s="95"/>
      <c r="H153" s="96"/>
      <c r="I153" s="97"/>
      <c r="J153" s="98"/>
      <c r="K153" s="128"/>
      <c r="L153" s="127"/>
      <c r="M153" s="279"/>
      <c r="N153" s="280"/>
      <c r="O153"/>
      <c r="P153"/>
      <c r="Q153"/>
      <c r="R153"/>
      <c r="S153"/>
      <c r="T153"/>
      <c r="U153"/>
      <c r="V153"/>
    </row>
    <row r="154" spans="1:22" s="2" customFormat="1" x14ac:dyDescent="0.3">
      <c r="A154" s="306"/>
      <c r="B154" s="307"/>
      <c r="C154" s="308"/>
      <c r="D154" s="308"/>
      <c r="E154" s="309">
        <f t="shared" si="2"/>
        <v>251610.23585364962</v>
      </c>
      <c r="F154"/>
      <c r="G154" s="95"/>
      <c r="H154" s="96"/>
      <c r="I154" s="97"/>
      <c r="J154" s="98"/>
      <c r="K154" s="128"/>
      <c r="L154" s="127"/>
      <c r="M154" s="279"/>
      <c r="N154" s="280"/>
      <c r="O154"/>
      <c r="P154"/>
      <c r="Q154"/>
      <c r="R154"/>
      <c r="S154"/>
      <c r="T154"/>
      <c r="U154"/>
      <c r="V154"/>
    </row>
    <row r="155" spans="1:22" s="2" customFormat="1" x14ac:dyDescent="0.3">
      <c r="A155" s="306"/>
      <c r="B155" s="307"/>
      <c r="C155" s="308"/>
      <c r="D155" s="308"/>
      <c r="E155" s="309">
        <f t="shared" si="2"/>
        <v>251610.23585364962</v>
      </c>
      <c r="F155"/>
      <c r="G155" s="95"/>
      <c r="H155" s="96"/>
      <c r="I155" s="97"/>
      <c r="J155" s="98"/>
      <c r="K155" s="128"/>
      <c r="L155" s="127"/>
      <c r="M155" s="279"/>
      <c r="N155" s="280"/>
      <c r="O155"/>
      <c r="P155"/>
      <c r="Q155"/>
      <c r="R155"/>
      <c r="S155"/>
      <c r="T155"/>
      <c r="U155"/>
      <c r="V155"/>
    </row>
    <row r="156" spans="1:22" s="2" customFormat="1" x14ac:dyDescent="0.3">
      <c r="A156" s="306"/>
      <c r="B156" s="307"/>
      <c r="C156" s="308"/>
      <c r="D156" s="308"/>
      <c r="E156" s="309">
        <f t="shared" si="2"/>
        <v>251610.23585364962</v>
      </c>
      <c r="F156"/>
      <c r="G156" s="95"/>
      <c r="H156" s="96"/>
      <c r="I156" s="97"/>
      <c r="J156" s="98"/>
      <c r="K156" s="128"/>
      <c r="L156" s="127"/>
      <c r="M156" s="279"/>
      <c r="N156" s="280"/>
      <c r="O156"/>
      <c r="P156"/>
      <c r="Q156"/>
      <c r="R156"/>
      <c r="S156"/>
      <c r="T156"/>
      <c r="U156"/>
      <c r="V156"/>
    </row>
    <row r="157" spans="1:22" s="2" customFormat="1" x14ac:dyDescent="0.3">
      <c r="A157" s="306"/>
      <c r="B157" s="307"/>
      <c r="C157" s="308"/>
      <c r="D157" s="308"/>
      <c r="E157" s="309">
        <f t="shared" si="2"/>
        <v>251610.23585364962</v>
      </c>
      <c r="F157"/>
      <c r="G157" s="95"/>
      <c r="H157" s="96"/>
      <c r="I157" s="97"/>
      <c r="J157" s="98"/>
      <c r="K157" s="128"/>
      <c r="L157" s="127"/>
      <c r="M157" s="279"/>
      <c r="N157" s="280"/>
      <c r="O157"/>
      <c r="P157"/>
      <c r="Q157"/>
      <c r="R157"/>
      <c r="S157"/>
      <c r="T157"/>
      <c r="U157"/>
      <c r="V157"/>
    </row>
    <row r="158" spans="1:22" s="2" customFormat="1" x14ac:dyDescent="0.3">
      <c r="A158" s="306"/>
      <c r="B158" s="307"/>
      <c r="C158" s="308"/>
      <c r="D158" s="308"/>
      <c r="E158" s="309">
        <f t="shared" si="2"/>
        <v>251610.23585364962</v>
      </c>
      <c r="F158"/>
      <c r="G158" s="95"/>
      <c r="H158" s="96"/>
      <c r="I158" s="97"/>
      <c r="J158" s="98"/>
      <c r="K158" s="128"/>
      <c r="L158" s="127"/>
      <c r="M158" s="279"/>
      <c r="N158" s="280"/>
      <c r="O158"/>
      <c r="P158"/>
      <c r="Q158"/>
      <c r="R158"/>
      <c r="S158"/>
      <c r="T158"/>
      <c r="U158"/>
      <c r="V158"/>
    </row>
    <row r="159" spans="1:22" s="2" customFormat="1" x14ac:dyDescent="0.3">
      <c r="A159" s="306"/>
      <c r="B159" s="307"/>
      <c r="C159" s="308"/>
      <c r="D159" s="308"/>
      <c r="E159" s="309">
        <f t="shared" si="2"/>
        <v>251610.23585364962</v>
      </c>
      <c r="F159"/>
      <c r="G159" s="95"/>
      <c r="H159" s="96"/>
      <c r="I159" s="97"/>
      <c r="J159" s="98"/>
      <c r="K159" s="128"/>
      <c r="L159" s="127"/>
      <c r="M159" s="279"/>
      <c r="N159" s="280"/>
      <c r="O159"/>
      <c r="P159"/>
      <c r="Q159"/>
      <c r="R159"/>
      <c r="S159"/>
      <c r="T159"/>
      <c r="U159"/>
      <c r="V159"/>
    </row>
    <row r="160" spans="1:22" s="2" customFormat="1" x14ac:dyDescent="0.3">
      <c r="A160" s="306"/>
      <c r="B160" s="307"/>
      <c r="C160" s="308"/>
      <c r="D160" s="308"/>
      <c r="E160" s="309">
        <f t="shared" si="2"/>
        <v>251610.23585364962</v>
      </c>
      <c r="F160"/>
      <c r="G160" s="95"/>
      <c r="H160" s="96"/>
      <c r="I160" s="97"/>
      <c r="J160" s="98"/>
      <c r="K160" s="128"/>
      <c r="L160" s="127"/>
      <c r="M160" s="279"/>
      <c r="N160" s="280"/>
      <c r="O160"/>
      <c r="P160"/>
      <c r="Q160"/>
      <c r="R160"/>
      <c r="S160"/>
      <c r="T160"/>
      <c r="U160"/>
      <c r="V160"/>
    </row>
    <row r="161" spans="1:22" s="2" customFormat="1" x14ac:dyDescent="0.3">
      <c r="A161" s="306"/>
      <c r="B161" s="307"/>
      <c r="C161" s="308"/>
      <c r="D161" s="308"/>
      <c r="E161" s="309">
        <f t="shared" si="2"/>
        <v>251610.23585364962</v>
      </c>
      <c r="F161"/>
      <c r="G161" s="95"/>
      <c r="H161" s="96"/>
      <c r="I161" s="97"/>
      <c r="J161" s="98"/>
      <c r="K161" s="128"/>
      <c r="L161" s="127"/>
      <c r="M161" s="279"/>
      <c r="N161" s="280"/>
      <c r="O161"/>
      <c r="P161"/>
      <c r="Q161"/>
      <c r="R161"/>
      <c r="S161"/>
      <c r="T161"/>
      <c r="U161"/>
      <c r="V161"/>
    </row>
    <row r="162" spans="1:22" s="2" customFormat="1" x14ac:dyDescent="0.3">
      <c r="A162" s="306"/>
      <c r="B162" s="307"/>
      <c r="C162" s="308"/>
      <c r="D162" s="308"/>
      <c r="E162" s="309">
        <f t="shared" si="2"/>
        <v>251610.23585364962</v>
      </c>
      <c r="F162"/>
      <c r="G162" s="95"/>
      <c r="H162" s="96"/>
      <c r="I162" s="97"/>
      <c r="J162" s="98"/>
      <c r="K162" s="128"/>
      <c r="L162" s="127"/>
      <c r="M162" s="279"/>
      <c r="N162" s="280"/>
      <c r="O162"/>
      <c r="P162"/>
      <c r="Q162"/>
      <c r="R162"/>
      <c r="S162"/>
      <c r="T162"/>
      <c r="U162"/>
      <c r="V162"/>
    </row>
    <row r="163" spans="1:22" s="2" customFormat="1" x14ac:dyDescent="0.3">
      <c r="A163" s="306"/>
      <c r="B163" s="307"/>
      <c r="C163" s="308"/>
      <c r="D163" s="308"/>
      <c r="E163" s="309">
        <f t="shared" si="2"/>
        <v>251610.23585364962</v>
      </c>
      <c r="F163"/>
      <c r="G163" s="95"/>
      <c r="H163" s="96"/>
      <c r="I163" s="97"/>
      <c r="J163" s="98"/>
      <c r="K163" s="128"/>
      <c r="L163" s="127"/>
      <c r="M163" s="279"/>
      <c r="N163" s="280"/>
      <c r="O163"/>
      <c r="P163"/>
      <c r="Q163"/>
      <c r="R163"/>
      <c r="S163"/>
      <c r="T163"/>
      <c r="U163"/>
      <c r="V163"/>
    </row>
    <row r="164" spans="1:22" s="2" customFormat="1" x14ac:dyDescent="0.3">
      <c r="A164" s="306"/>
      <c r="B164" s="307"/>
      <c r="C164" s="308"/>
      <c r="D164" s="308"/>
      <c r="E164" s="309">
        <f t="shared" si="2"/>
        <v>251610.23585364962</v>
      </c>
      <c r="F164"/>
      <c r="G164" s="95"/>
      <c r="H164" s="96"/>
      <c r="I164" s="97"/>
      <c r="J164" s="98"/>
      <c r="K164" s="128"/>
      <c r="L164" s="127"/>
      <c r="M164" s="279"/>
      <c r="N164" s="280"/>
      <c r="O164"/>
      <c r="P164"/>
      <c r="Q164"/>
      <c r="R164"/>
      <c r="S164"/>
      <c r="T164"/>
      <c r="U164"/>
      <c r="V164"/>
    </row>
    <row r="165" spans="1:22" s="2" customFormat="1" x14ac:dyDescent="0.3">
      <c r="A165" s="306"/>
      <c r="B165" s="307"/>
      <c r="C165" s="308"/>
      <c r="D165" s="308"/>
      <c r="E165" s="309">
        <f t="shared" si="2"/>
        <v>251610.23585364962</v>
      </c>
      <c r="F165"/>
      <c r="G165" s="95"/>
      <c r="H165" s="96"/>
      <c r="I165" s="97"/>
      <c r="J165" s="98"/>
      <c r="K165" s="128"/>
      <c r="L165" s="127"/>
      <c r="M165" s="279"/>
      <c r="N165" s="280"/>
      <c r="O165"/>
      <c r="P165"/>
      <c r="Q165"/>
      <c r="R165"/>
      <c r="S165"/>
      <c r="T165"/>
      <c r="U165"/>
      <c r="V165"/>
    </row>
    <row r="166" spans="1:22" s="2" customFormat="1" x14ac:dyDescent="0.3">
      <c r="A166" s="306"/>
      <c r="B166" s="307"/>
      <c r="C166" s="308"/>
      <c r="D166" s="308"/>
      <c r="E166" s="309">
        <f t="shared" si="2"/>
        <v>251610.23585364962</v>
      </c>
      <c r="F166"/>
      <c r="G166" s="95"/>
      <c r="H166" s="96"/>
      <c r="I166" s="97"/>
      <c r="J166" s="98"/>
      <c r="K166" s="128"/>
      <c r="L166" s="127"/>
      <c r="M166" s="279"/>
      <c r="N166" s="280"/>
      <c r="O166"/>
      <c r="P166"/>
      <c r="Q166"/>
      <c r="R166"/>
      <c r="S166"/>
      <c r="T166"/>
      <c r="U166"/>
      <c r="V166"/>
    </row>
    <row r="167" spans="1:22" s="2" customFormat="1" x14ac:dyDescent="0.3">
      <c r="A167" s="306"/>
      <c r="B167" s="307"/>
      <c r="C167" s="308"/>
      <c r="D167" s="308"/>
      <c r="E167" s="309">
        <f t="shared" si="2"/>
        <v>251610.23585364962</v>
      </c>
      <c r="F167"/>
      <c r="G167" s="95"/>
      <c r="H167" s="96"/>
      <c r="I167" s="97"/>
      <c r="J167" s="98"/>
      <c r="K167" s="128"/>
      <c r="L167" s="127"/>
      <c r="M167" s="279"/>
      <c r="N167" s="280"/>
      <c r="O167"/>
      <c r="P167"/>
      <c r="Q167"/>
      <c r="R167"/>
      <c r="S167"/>
      <c r="T167"/>
      <c r="U167"/>
      <c r="V167"/>
    </row>
    <row r="168" spans="1:22" s="2" customFormat="1" x14ac:dyDescent="0.3">
      <c r="A168" s="306"/>
      <c r="B168" s="307"/>
      <c r="C168" s="308"/>
      <c r="D168" s="308"/>
      <c r="E168" s="309">
        <f t="shared" si="2"/>
        <v>251610.23585364962</v>
      </c>
      <c r="F168"/>
      <c r="G168" s="95"/>
      <c r="H168" s="96"/>
      <c r="I168" s="97"/>
      <c r="J168" s="98"/>
      <c r="K168" s="128"/>
      <c r="L168" s="127"/>
      <c r="M168" s="279"/>
      <c r="N168" s="280"/>
      <c r="O168"/>
      <c r="P168"/>
      <c r="Q168"/>
      <c r="R168"/>
      <c r="S168"/>
      <c r="T168"/>
      <c r="U168"/>
      <c r="V168"/>
    </row>
    <row r="169" spans="1:22" s="2" customFormat="1" x14ac:dyDescent="0.3">
      <c r="A169" s="306"/>
      <c r="B169" s="307"/>
      <c r="C169" s="308"/>
      <c r="D169" s="308"/>
      <c r="E169" s="309">
        <f t="shared" si="2"/>
        <v>251610.23585364962</v>
      </c>
      <c r="F169"/>
      <c r="G169" s="95"/>
      <c r="H169" s="96"/>
      <c r="I169" s="97"/>
      <c r="J169" s="98"/>
      <c r="K169" s="128"/>
      <c r="L169" s="127"/>
      <c r="M169" s="279"/>
      <c r="N169" s="280"/>
      <c r="O169"/>
      <c r="P169"/>
      <c r="Q169"/>
      <c r="R169"/>
      <c r="S169"/>
      <c r="T169"/>
      <c r="U169"/>
      <c r="V169"/>
    </row>
    <row r="170" spans="1:22" s="2" customFormat="1" x14ac:dyDescent="0.3">
      <c r="A170" s="306"/>
      <c r="B170" s="307"/>
      <c r="C170" s="308"/>
      <c r="D170" s="308"/>
      <c r="E170" s="309">
        <f t="shared" si="2"/>
        <v>251610.23585364962</v>
      </c>
      <c r="F170"/>
      <c r="G170" s="95"/>
      <c r="H170" s="96"/>
      <c r="I170" s="97"/>
      <c r="J170" s="98"/>
      <c r="K170" s="128"/>
      <c r="L170" s="127"/>
      <c r="M170" s="279"/>
      <c r="N170" s="280"/>
      <c r="O170"/>
      <c r="P170"/>
      <c r="Q170"/>
      <c r="R170"/>
      <c r="S170"/>
      <c r="T170"/>
      <c r="U170"/>
      <c r="V170"/>
    </row>
    <row r="171" spans="1:22" s="2" customFormat="1" x14ac:dyDescent="0.3">
      <c r="A171" s="306"/>
      <c r="B171" s="307"/>
      <c r="C171" s="308"/>
      <c r="D171" s="308"/>
      <c r="E171" s="309">
        <f t="shared" si="2"/>
        <v>251610.23585364962</v>
      </c>
      <c r="F171"/>
      <c r="G171" s="95"/>
      <c r="H171" s="96"/>
      <c r="I171" s="97"/>
      <c r="J171" s="98"/>
      <c r="K171" s="128"/>
      <c r="L171" s="127"/>
      <c r="M171" s="279"/>
      <c r="N171" s="280"/>
      <c r="O171"/>
      <c r="P171"/>
      <c r="Q171"/>
      <c r="R171"/>
      <c r="S171"/>
      <c r="T171"/>
      <c r="U171"/>
      <c r="V171"/>
    </row>
    <row r="172" spans="1:22" s="2" customFormat="1" x14ac:dyDescent="0.3">
      <c r="A172" s="306"/>
      <c r="B172" s="307"/>
      <c r="C172" s="308"/>
      <c r="D172" s="308"/>
      <c r="E172" s="309">
        <f t="shared" si="2"/>
        <v>251610.23585364962</v>
      </c>
      <c r="F172"/>
      <c r="G172" s="95"/>
      <c r="H172" s="96"/>
      <c r="I172" s="97"/>
      <c r="J172" s="98"/>
      <c r="K172" s="128"/>
      <c r="L172" s="127"/>
      <c r="M172" s="279"/>
      <c r="N172" s="280"/>
      <c r="O172"/>
      <c r="P172"/>
      <c r="Q172"/>
      <c r="R172"/>
      <c r="S172"/>
      <c r="T172"/>
      <c r="U172"/>
      <c r="V172"/>
    </row>
    <row r="173" spans="1:22" s="2" customFormat="1" x14ac:dyDescent="0.3">
      <c r="A173" s="306"/>
      <c r="B173" s="307"/>
      <c r="C173" s="308"/>
      <c r="D173" s="308"/>
      <c r="E173" s="309">
        <f t="shared" si="2"/>
        <v>251610.23585364962</v>
      </c>
      <c r="F173"/>
      <c r="G173" s="95"/>
      <c r="H173" s="96"/>
      <c r="I173" s="97"/>
      <c r="J173" s="98"/>
      <c r="K173" s="128"/>
      <c r="L173" s="127"/>
      <c r="M173" s="279"/>
      <c r="N173" s="280"/>
      <c r="O173"/>
      <c r="P173"/>
      <c r="Q173"/>
      <c r="R173"/>
      <c r="S173"/>
      <c r="T173"/>
      <c r="U173"/>
      <c r="V173"/>
    </row>
    <row r="174" spans="1:22" s="2" customFormat="1" x14ac:dyDescent="0.3">
      <c r="A174" s="306"/>
      <c r="B174" s="307"/>
      <c r="C174" s="308"/>
      <c r="D174" s="308"/>
      <c r="E174" s="309">
        <f t="shared" si="2"/>
        <v>251610.23585364962</v>
      </c>
      <c r="F174"/>
      <c r="G174" s="95"/>
      <c r="H174" s="96"/>
      <c r="I174" s="97"/>
      <c r="J174" s="98"/>
      <c r="K174" s="128"/>
      <c r="L174" s="127"/>
      <c r="M174" s="279"/>
      <c r="N174" s="280"/>
      <c r="O174"/>
      <c r="P174"/>
      <c r="Q174"/>
      <c r="R174"/>
      <c r="S174"/>
      <c r="T174"/>
      <c r="U174"/>
      <c r="V174"/>
    </row>
    <row r="175" spans="1:22" s="2" customFormat="1" x14ac:dyDescent="0.3">
      <c r="A175" s="306"/>
      <c r="B175" s="307"/>
      <c r="C175" s="308"/>
      <c r="D175" s="308"/>
      <c r="E175" s="309">
        <f>E174+C175-D175</f>
        <v>251610.23585364962</v>
      </c>
      <c r="F175"/>
      <c r="G175" s="95"/>
      <c r="H175" s="96"/>
      <c r="I175" s="97"/>
      <c r="J175" s="98"/>
      <c r="K175" s="128"/>
      <c r="L175" s="127"/>
      <c r="M175" s="279"/>
      <c r="N175" s="280"/>
      <c r="O175"/>
      <c r="P175"/>
      <c r="Q175"/>
      <c r="R175"/>
      <c r="S175"/>
      <c r="T175"/>
      <c r="U175"/>
      <c r="V175"/>
    </row>
    <row r="176" spans="1:22" s="2" customFormat="1" x14ac:dyDescent="0.3">
      <c r="A176" s="306"/>
      <c r="B176" s="307"/>
      <c r="C176" s="308"/>
      <c r="D176" s="308"/>
      <c r="E176" s="309">
        <f t="shared" si="2"/>
        <v>251610.23585364962</v>
      </c>
      <c r="F176"/>
      <c r="G176" s="95"/>
      <c r="H176" s="96"/>
      <c r="I176" s="97"/>
      <c r="J176" s="98"/>
      <c r="K176" s="128"/>
      <c r="L176" s="127"/>
      <c r="M176" s="279"/>
      <c r="N176" s="280"/>
      <c r="O176"/>
      <c r="P176"/>
      <c r="Q176"/>
      <c r="R176"/>
      <c r="S176"/>
      <c r="T176"/>
      <c r="U176"/>
      <c r="V176"/>
    </row>
    <row r="177" spans="1:22" s="2" customFormat="1" x14ac:dyDescent="0.3">
      <c r="A177" s="306"/>
      <c r="B177" s="307"/>
      <c r="C177" s="308"/>
      <c r="D177" s="308"/>
      <c r="E177" s="309">
        <f t="shared" si="2"/>
        <v>251610.23585364962</v>
      </c>
      <c r="F177"/>
      <c r="G177" s="95"/>
      <c r="H177" s="96"/>
      <c r="I177" s="97"/>
      <c r="J177" s="98"/>
      <c r="K177" s="128"/>
      <c r="L177" s="127"/>
      <c r="M177" s="279"/>
      <c r="N177" s="280"/>
      <c r="O177"/>
      <c r="P177"/>
      <c r="Q177"/>
      <c r="R177"/>
      <c r="S177"/>
      <c r="T177"/>
      <c r="U177"/>
      <c r="V177"/>
    </row>
    <row r="178" spans="1:22" s="2" customFormat="1" x14ac:dyDescent="0.3">
      <c r="A178" s="306"/>
      <c r="B178" s="307"/>
      <c r="C178" s="308"/>
      <c r="D178" s="308"/>
      <c r="E178" s="309">
        <f t="shared" si="2"/>
        <v>251610.23585364962</v>
      </c>
      <c r="F178"/>
      <c r="G178" s="95"/>
      <c r="H178" s="96"/>
      <c r="I178" s="97"/>
      <c r="J178" s="98"/>
      <c r="K178" s="128"/>
      <c r="L178" s="127"/>
      <c r="M178" s="279"/>
      <c r="N178" s="280"/>
      <c r="O178"/>
      <c r="P178"/>
      <c r="Q178"/>
      <c r="R178"/>
      <c r="S178"/>
      <c r="T178"/>
      <c r="U178"/>
      <c r="V178"/>
    </row>
    <row r="179" spans="1:22" s="2" customFormat="1" x14ac:dyDescent="0.3">
      <c r="A179" s="306"/>
      <c r="B179" s="307"/>
      <c r="C179" s="308"/>
      <c r="D179" s="308"/>
      <c r="E179" s="309">
        <f t="shared" si="2"/>
        <v>251610.23585364962</v>
      </c>
      <c r="F179"/>
      <c r="G179" s="95"/>
      <c r="H179" s="96"/>
      <c r="I179" s="97"/>
      <c r="J179" s="98"/>
      <c r="K179" s="128"/>
      <c r="L179" s="127"/>
      <c r="M179" s="279"/>
      <c r="N179" s="280"/>
      <c r="O179"/>
      <c r="P179"/>
      <c r="Q179"/>
      <c r="R179"/>
      <c r="S179"/>
      <c r="T179"/>
      <c r="U179"/>
      <c r="V179"/>
    </row>
    <row r="180" spans="1:22" s="2" customFormat="1" x14ac:dyDescent="0.3">
      <c r="A180" s="306"/>
      <c r="B180" s="307"/>
      <c r="C180" s="308"/>
      <c r="D180" s="308"/>
      <c r="E180" s="309">
        <f t="shared" si="2"/>
        <v>251610.23585364962</v>
      </c>
      <c r="F180"/>
      <c r="G180" s="95"/>
      <c r="H180" s="96"/>
      <c r="I180" s="97"/>
      <c r="J180" s="98"/>
      <c r="K180" s="128"/>
      <c r="L180" s="127"/>
      <c r="M180" s="279"/>
      <c r="N180" s="280"/>
      <c r="O180"/>
      <c r="P180"/>
      <c r="Q180"/>
      <c r="R180"/>
      <c r="S180"/>
      <c r="T180"/>
      <c r="U180"/>
      <c r="V180"/>
    </row>
    <row r="181" spans="1:22" s="2" customFormat="1" x14ac:dyDescent="0.3">
      <c r="A181" s="306"/>
      <c r="B181" s="307"/>
      <c r="C181" s="308"/>
      <c r="D181" s="308"/>
      <c r="E181" s="309">
        <f t="shared" si="2"/>
        <v>251610.23585364962</v>
      </c>
      <c r="F181"/>
      <c r="G181" s="95"/>
      <c r="H181" s="96"/>
      <c r="I181" s="97"/>
      <c r="J181" s="98"/>
      <c r="K181" s="128"/>
      <c r="L181" s="127"/>
      <c r="M181" s="279"/>
      <c r="N181" s="280"/>
      <c r="O181"/>
      <c r="P181"/>
      <c r="Q181"/>
      <c r="R181"/>
      <c r="S181"/>
      <c r="T181"/>
      <c r="U181"/>
      <c r="V181"/>
    </row>
    <row r="182" spans="1:22" s="2" customFormat="1" x14ac:dyDescent="0.3">
      <c r="A182" s="306"/>
      <c r="B182" s="307"/>
      <c r="C182" s="308"/>
      <c r="D182" s="308"/>
      <c r="E182" s="309">
        <f t="shared" si="2"/>
        <v>251610.23585364962</v>
      </c>
      <c r="F182"/>
      <c r="G182" s="95"/>
      <c r="H182" s="96"/>
      <c r="I182" s="97"/>
      <c r="J182" s="98"/>
      <c r="K182" s="128"/>
      <c r="L182" s="127"/>
      <c r="M182" s="279"/>
      <c r="N182" s="280"/>
      <c r="O182"/>
      <c r="P182"/>
      <c r="Q182"/>
      <c r="R182"/>
      <c r="S182"/>
      <c r="T182"/>
      <c r="U182"/>
      <c r="V182"/>
    </row>
    <row r="183" spans="1:22" s="2" customFormat="1" x14ac:dyDescent="0.3">
      <c r="A183" s="306"/>
      <c r="B183" s="307"/>
      <c r="C183" s="308"/>
      <c r="D183" s="308"/>
      <c r="E183" s="309">
        <f t="shared" si="2"/>
        <v>251610.23585364962</v>
      </c>
      <c r="F183"/>
      <c r="G183" s="95"/>
      <c r="H183" s="96"/>
      <c r="I183" s="97"/>
      <c r="J183" s="98"/>
      <c r="K183" s="128"/>
      <c r="L183" s="127"/>
      <c r="M183" s="279"/>
      <c r="N183" s="280"/>
      <c r="O183"/>
      <c r="P183"/>
      <c r="Q183"/>
      <c r="R183"/>
      <c r="S183"/>
      <c r="T183"/>
      <c r="U183"/>
      <c r="V183"/>
    </row>
    <row r="184" spans="1:22" s="2" customFormat="1" x14ac:dyDescent="0.3">
      <c r="A184" s="306"/>
      <c r="B184" s="307"/>
      <c r="C184" s="308"/>
      <c r="D184" s="308"/>
      <c r="E184" s="309">
        <f t="shared" si="2"/>
        <v>251610.23585364962</v>
      </c>
      <c r="F184"/>
      <c r="G184" s="95"/>
      <c r="H184" s="96"/>
      <c r="I184" s="97"/>
      <c r="J184" s="98"/>
      <c r="K184" s="128"/>
      <c r="L184" s="127"/>
      <c r="M184" s="279"/>
      <c r="N184" s="280"/>
      <c r="O184"/>
      <c r="P184"/>
      <c r="Q184"/>
      <c r="R184"/>
      <c r="S184"/>
      <c r="T184"/>
      <c r="U184"/>
      <c r="V184"/>
    </row>
    <row r="185" spans="1:22" s="2" customFormat="1" x14ac:dyDescent="0.3">
      <c r="A185" s="306"/>
      <c r="B185" s="307"/>
      <c r="C185" s="308"/>
      <c r="D185" s="308"/>
      <c r="E185" s="309">
        <f t="shared" si="2"/>
        <v>251610.23585364962</v>
      </c>
      <c r="F185"/>
      <c r="G185" s="95"/>
      <c r="H185" s="96"/>
      <c r="I185" s="97"/>
      <c r="J185" s="98"/>
      <c r="K185" s="128"/>
      <c r="L185" s="127"/>
      <c r="M185" s="279"/>
      <c r="N185" s="280"/>
      <c r="O185"/>
      <c r="P185"/>
      <c r="Q185"/>
      <c r="R185"/>
      <c r="S185"/>
      <c r="T185"/>
      <c r="U185"/>
      <c r="V185"/>
    </row>
    <row r="186" spans="1:22" s="2" customFormat="1" x14ac:dyDescent="0.3">
      <c r="A186" s="306"/>
      <c r="B186" s="307"/>
      <c r="C186" s="308"/>
      <c r="D186" s="308"/>
      <c r="E186" s="309">
        <f t="shared" si="2"/>
        <v>251610.23585364962</v>
      </c>
      <c r="F186"/>
      <c r="G186" s="95"/>
      <c r="H186" s="96"/>
      <c r="I186" s="97"/>
      <c r="J186" s="98"/>
      <c r="K186" s="128"/>
      <c r="L186" s="127"/>
      <c r="M186" s="279"/>
      <c r="N186" s="280"/>
      <c r="O186"/>
      <c r="P186"/>
      <c r="Q186"/>
      <c r="R186"/>
      <c r="S186"/>
      <c r="T186"/>
      <c r="U186"/>
      <c r="V186"/>
    </row>
    <row r="187" spans="1:22" s="2" customFormat="1" x14ac:dyDescent="0.3">
      <c r="A187" s="306"/>
      <c r="B187" s="307"/>
      <c r="C187" s="308"/>
      <c r="D187" s="308"/>
      <c r="E187" s="309">
        <f t="shared" si="2"/>
        <v>251610.23585364962</v>
      </c>
      <c r="F187"/>
      <c r="G187" s="95"/>
      <c r="H187" s="96"/>
      <c r="I187" s="97"/>
      <c r="J187" s="98"/>
      <c r="K187" s="128"/>
      <c r="L187" s="127"/>
      <c r="M187" s="279"/>
      <c r="N187" s="280"/>
      <c r="O187"/>
      <c r="P187"/>
      <c r="Q187"/>
      <c r="R187"/>
      <c r="S187"/>
      <c r="T187"/>
      <c r="U187"/>
      <c r="V187"/>
    </row>
    <row r="188" spans="1:22" s="2" customFormat="1" hidden="1" x14ac:dyDescent="0.3">
      <c r="A188" s="306"/>
      <c r="B188" s="307"/>
      <c r="C188" s="308"/>
      <c r="D188" s="308"/>
      <c r="E188" s="309">
        <f t="shared" si="2"/>
        <v>251610.23585364962</v>
      </c>
      <c r="F188"/>
      <c r="G188" s="95"/>
      <c r="H188" s="96"/>
      <c r="I188" s="97"/>
      <c r="J188" s="98"/>
      <c r="K188" s="128"/>
      <c r="L188" s="127"/>
      <c r="M188" s="279"/>
      <c r="N188" s="280"/>
      <c r="O188"/>
      <c r="P188"/>
      <c r="Q188"/>
      <c r="R188"/>
      <c r="S188"/>
      <c r="T188"/>
      <c r="U188"/>
      <c r="V188"/>
    </row>
    <row r="189" spans="1:22" s="2" customFormat="1" hidden="1" x14ac:dyDescent="0.3">
      <c r="A189" s="306"/>
      <c r="B189" s="307"/>
      <c r="C189" s="308"/>
      <c r="D189" s="308"/>
      <c r="E189" s="309">
        <f t="shared" si="2"/>
        <v>251610.23585364962</v>
      </c>
      <c r="F189"/>
      <c r="G189" s="95"/>
      <c r="H189" s="96"/>
      <c r="I189" s="97"/>
      <c r="J189" s="98"/>
      <c r="K189" s="128"/>
      <c r="L189" s="127"/>
      <c r="M189" s="279"/>
      <c r="N189" s="280"/>
      <c r="O189"/>
      <c r="P189"/>
      <c r="Q189"/>
      <c r="R189"/>
      <c r="S189"/>
      <c r="T189"/>
      <c r="U189"/>
      <c r="V189"/>
    </row>
    <row r="190" spans="1:22" s="2" customFormat="1" hidden="1" x14ac:dyDescent="0.3">
      <c r="A190" s="306"/>
      <c r="B190" s="307"/>
      <c r="C190" s="308"/>
      <c r="D190" s="308"/>
      <c r="E190" s="309">
        <f t="shared" si="2"/>
        <v>251610.23585364962</v>
      </c>
      <c r="F190"/>
      <c r="G190" s="95"/>
      <c r="H190" s="96"/>
      <c r="I190" s="97"/>
      <c r="J190" s="98"/>
      <c r="K190" s="128"/>
      <c r="L190" s="127"/>
      <c r="M190" s="279"/>
      <c r="N190" s="280"/>
      <c r="O190"/>
      <c r="P190"/>
      <c r="Q190"/>
      <c r="R190"/>
      <c r="S190"/>
      <c r="T190"/>
      <c r="U190"/>
      <c r="V190"/>
    </row>
    <row r="191" spans="1:22" s="2" customFormat="1" hidden="1" x14ac:dyDescent="0.3">
      <c r="A191" s="306"/>
      <c r="B191" s="307"/>
      <c r="C191" s="308"/>
      <c r="D191" s="308"/>
      <c r="E191" s="309">
        <f t="shared" si="2"/>
        <v>251610.23585364962</v>
      </c>
      <c r="F191"/>
      <c r="G191" s="95"/>
      <c r="H191" s="96"/>
      <c r="I191" s="97"/>
      <c r="J191" s="98"/>
      <c r="K191" s="128"/>
      <c r="L191" s="127"/>
      <c r="M191" s="279"/>
      <c r="N191" s="280"/>
      <c r="O191"/>
      <c r="P191"/>
      <c r="Q191"/>
      <c r="R191"/>
      <c r="S191"/>
      <c r="T191"/>
      <c r="U191"/>
      <c r="V191"/>
    </row>
    <row r="192" spans="1:22" s="2" customFormat="1" hidden="1" x14ac:dyDescent="0.3">
      <c r="A192" s="306"/>
      <c r="B192" s="307"/>
      <c r="C192" s="308"/>
      <c r="D192" s="308"/>
      <c r="E192" s="309">
        <f t="shared" si="2"/>
        <v>251610.23585364962</v>
      </c>
      <c r="F192"/>
      <c r="G192" s="95"/>
      <c r="H192" s="96"/>
      <c r="I192" s="97"/>
      <c r="J192" s="98"/>
      <c r="K192" s="128"/>
      <c r="L192" s="127"/>
      <c r="M192" s="279"/>
      <c r="N192" s="280"/>
      <c r="O192"/>
      <c r="P192"/>
      <c r="Q192"/>
      <c r="R192"/>
      <c r="S192"/>
      <c r="T192"/>
      <c r="U192"/>
      <c r="V192"/>
    </row>
    <row r="193" spans="1:22" s="2" customFormat="1" hidden="1" x14ac:dyDescent="0.3">
      <c r="A193" s="306"/>
      <c r="B193" s="307"/>
      <c r="C193" s="308"/>
      <c r="D193" s="308"/>
      <c r="E193" s="309">
        <f t="shared" si="2"/>
        <v>251610.23585364962</v>
      </c>
      <c r="F193"/>
      <c r="G193" s="95"/>
      <c r="H193" s="96"/>
      <c r="I193" s="97"/>
      <c r="J193" s="98"/>
      <c r="K193" s="128"/>
      <c r="L193" s="127"/>
      <c r="M193" s="279"/>
      <c r="N193" s="280"/>
      <c r="O193"/>
      <c r="P193"/>
      <c r="Q193"/>
      <c r="R193"/>
      <c r="S193"/>
      <c r="T193"/>
      <c r="U193"/>
      <c r="V193"/>
    </row>
    <row r="194" spans="1:22" s="2" customFormat="1" hidden="1" x14ac:dyDescent="0.3">
      <c r="A194" s="306"/>
      <c r="B194" s="307"/>
      <c r="C194" s="308"/>
      <c r="D194" s="308"/>
      <c r="E194" s="309">
        <f t="shared" si="2"/>
        <v>251610.23585364962</v>
      </c>
      <c r="F194"/>
      <c r="G194" s="95"/>
      <c r="H194" s="96"/>
      <c r="I194" s="97"/>
      <c r="J194" s="98"/>
      <c r="K194" s="128"/>
      <c r="L194" s="127"/>
      <c r="M194" s="279"/>
      <c r="N194" s="280"/>
      <c r="O194"/>
      <c r="P194"/>
      <c r="Q194"/>
      <c r="R194"/>
      <c r="S194"/>
      <c r="T194"/>
      <c r="U194"/>
      <c r="V194"/>
    </row>
    <row r="195" spans="1:22" s="2" customFormat="1" hidden="1" x14ac:dyDescent="0.3">
      <c r="A195" s="306"/>
      <c r="B195" s="307"/>
      <c r="C195" s="308"/>
      <c r="D195" s="308"/>
      <c r="E195" s="309">
        <f>E194+C195-D195</f>
        <v>251610.23585364962</v>
      </c>
      <c r="F195"/>
      <c r="G195" s="95"/>
      <c r="H195" s="96"/>
      <c r="I195" s="97"/>
      <c r="J195" s="98"/>
      <c r="K195" s="128"/>
      <c r="L195" s="127"/>
      <c r="M195" s="279"/>
      <c r="N195" s="280"/>
      <c r="O195"/>
      <c r="P195"/>
      <c r="Q195"/>
      <c r="R195"/>
      <c r="S195"/>
      <c r="T195"/>
      <c r="U195"/>
      <c r="V195"/>
    </row>
    <row r="196" spans="1:22" s="2" customFormat="1" hidden="1" x14ac:dyDescent="0.3">
      <c r="A196" s="306"/>
      <c r="B196" s="307"/>
      <c r="C196" s="308"/>
      <c r="D196" s="308"/>
      <c r="E196" s="309">
        <f t="shared" ref="E196:E255" si="3">E195+C196-D196</f>
        <v>251610.23585364962</v>
      </c>
      <c r="F196"/>
      <c r="G196" s="95"/>
      <c r="H196" s="96"/>
      <c r="I196" s="97"/>
      <c r="J196" s="98"/>
      <c r="K196" s="128"/>
      <c r="L196" s="127"/>
      <c r="M196" s="279"/>
      <c r="N196" s="280"/>
      <c r="O196"/>
      <c r="P196"/>
      <c r="Q196"/>
      <c r="R196"/>
      <c r="S196"/>
      <c r="T196"/>
      <c r="U196"/>
      <c r="V196"/>
    </row>
    <row r="197" spans="1:22" s="2" customFormat="1" hidden="1" x14ac:dyDescent="0.3">
      <c r="A197" s="306"/>
      <c r="B197" s="307"/>
      <c r="C197" s="308"/>
      <c r="D197" s="308"/>
      <c r="E197" s="309">
        <f t="shared" si="3"/>
        <v>251610.23585364962</v>
      </c>
      <c r="F197"/>
      <c r="G197" s="95"/>
      <c r="H197" s="96"/>
      <c r="I197" s="97"/>
      <c r="J197" s="98"/>
      <c r="K197" s="128"/>
      <c r="L197" s="127"/>
      <c r="M197" s="279"/>
      <c r="N197" s="280"/>
      <c r="O197"/>
      <c r="P197"/>
      <c r="Q197"/>
      <c r="R197"/>
      <c r="S197"/>
      <c r="T197"/>
      <c r="U197"/>
      <c r="V197"/>
    </row>
    <row r="198" spans="1:22" s="2" customFormat="1" hidden="1" x14ac:dyDescent="0.3">
      <c r="A198" s="306"/>
      <c r="B198" s="307"/>
      <c r="C198" s="308"/>
      <c r="D198" s="308"/>
      <c r="E198" s="309">
        <f t="shared" si="3"/>
        <v>251610.23585364962</v>
      </c>
      <c r="F198"/>
      <c r="G198" s="95"/>
      <c r="H198" s="96"/>
      <c r="I198" s="97"/>
      <c r="J198" s="98"/>
      <c r="K198" s="128"/>
      <c r="L198" s="127"/>
      <c r="M198" s="279"/>
      <c r="N198" s="280"/>
      <c r="O198"/>
      <c r="P198"/>
      <c r="Q198"/>
      <c r="R198"/>
      <c r="S198"/>
      <c r="T198"/>
      <c r="U198"/>
      <c r="V198"/>
    </row>
    <row r="199" spans="1:22" s="2" customFormat="1" hidden="1" x14ac:dyDescent="0.3">
      <c r="A199" s="306"/>
      <c r="B199" s="307"/>
      <c r="C199" s="308"/>
      <c r="D199" s="308"/>
      <c r="E199" s="309">
        <f t="shared" si="3"/>
        <v>251610.23585364962</v>
      </c>
      <c r="F199"/>
      <c r="G199" s="95"/>
      <c r="H199" s="96"/>
      <c r="I199" s="97"/>
      <c r="J199" s="98"/>
      <c r="K199" s="128"/>
      <c r="L199" s="127"/>
      <c r="M199" s="279"/>
      <c r="N199" s="280"/>
      <c r="O199"/>
      <c r="P199"/>
      <c r="Q199"/>
      <c r="R199"/>
      <c r="S199"/>
      <c r="T199"/>
      <c r="U199"/>
      <c r="V199"/>
    </row>
    <row r="200" spans="1:22" s="2" customFormat="1" hidden="1" x14ac:dyDescent="0.3">
      <c r="A200" s="306"/>
      <c r="B200" s="307"/>
      <c r="C200" s="308"/>
      <c r="D200" s="308"/>
      <c r="E200" s="309">
        <f t="shared" si="3"/>
        <v>251610.23585364962</v>
      </c>
      <c r="F200"/>
      <c r="G200" s="95"/>
      <c r="H200" s="96"/>
      <c r="I200" s="97"/>
      <c r="J200" s="98"/>
      <c r="K200" s="128"/>
      <c r="L200" s="127"/>
      <c r="M200" s="279"/>
      <c r="N200" s="280"/>
      <c r="O200"/>
      <c r="P200"/>
      <c r="Q200"/>
      <c r="R200"/>
      <c r="S200"/>
      <c r="T200"/>
      <c r="U200"/>
      <c r="V200"/>
    </row>
    <row r="201" spans="1:22" s="2" customFormat="1" hidden="1" x14ac:dyDescent="0.3">
      <c r="A201" s="306"/>
      <c r="B201" s="307"/>
      <c r="C201" s="308"/>
      <c r="D201" s="308"/>
      <c r="E201" s="309">
        <f t="shared" si="3"/>
        <v>251610.23585364962</v>
      </c>
      <c r="F201"/>
      <c r="G201" s="95"/>
      <c r="H201" s="96"/>
      <c r="I201" s="97"/>
      <c r="J201" s="98"/>
      <c r="K201" s="128"/>
      <c r="L201" s="127"/>
      <c r="M201" s="279"/>
      <c r="N201" s="280"/>
      <c r="O201"/>
      <c r="P201"/>
      <c r="Q201"/>
      <c r="R201"/>
      <c r="S201"/>
      <c r="T201"/>
      <c r="U201"/>
      <c r="V201"/>
    </row>
    <row r="202" spans="1:22" s="2" customFormat="1" hidden="1" x14ac:dyDescent="0.3">
      <c r="A202" s="306"/>
      <c r="B202" s="307"/>
      <c r="C202" s="308"/>
      <c r="D202" s="308"/>
      <c r="E202" s="309">
        <f t="shared" si="3"/>
        <v>251610.23585364962</v>
      </c>
      <c r="F202"/>
      <c r="G202" s="95"/>
      <c r="H202" s="96"/>
      <c r="I202" s="97"/>
      <c r="J202" s="98"/>
      <c r="K202" s="128"/>
      <c r="L202" s="127"/>
      <c r="M202" s="279"/>
      <c r="N202" s="280"/>
      <c r="O202"/>
      <c r="P202"/>
      <c r="Q202"/>
      <c r="R202"/>
      <c r="S202"/>
      <c r="T202"/>
      <c r="U202"/>
      <c r="V202"/>
    </row>
    <row r="203" spans="1:22" s="2" customFormat="1" hidden="1" x14ac:dyDescent="0.3">
      <c r="A203" s="306"/>
      <c r="B203" s="307"/>
      <c r="C203" s="308"/>
      <c r="D203" s="308"/>
      <c r="E203" s="309">
        <f t="shared" si="3"/>
        <v>251610.23585364962</v>
      </c>
      <c r="F203"/>
      <c r="G203" s="95"/>
      <c r="H203" s="96"/>
      <c r="I203" s="97"/>
      <c r="J203" s="98"/>
      <c r="K203" s="128"/>
      <c r="L203" s="127"/>
      <c r="M203" s="279"/>
      <c r="N203" s="280"/>
      <c r="O203"/>
      <c r="P203"/>
      <c r="Q203"/>
      <c r="R203"/>
      <c r="S203"/>
      <c r="T203"/>
      <c r="U203"/>
      <c r="V203"/>
    </row>
    <row r="204" spans="1:22" s="2" customFormat="1" hidden="1" x14ac:dyDescent="0.3">
      <c r="A204" s="306"/>
      <c r="B204" s="307"/>
      <c r="C204" s="308"/>
      <c r="D204" s="308"/>
      <c r="E204" s="309">
        <f t="shared" si="3"/>
        <v>251610.23585364962</v>
      </c>
      <c r="F204"/>
      <c r="G204" s="95"/>
      <c r="H204" s="96"/>
      <c r="I204" s="97"/>
      <c r="J204" s="98"/>
      <c r="K204" s="128"/>
      <c r="L204" s="127"/>
      <c r="M204" s="279"/>
      <c r="N204" s="280"/>
      <c r="O204"/>
      <c r="P204"/>
      <c r="Q204"/>
      <c r="R204"/>
      <c r="S204"/>
      <c r="T204"/>
      <c r="U204"/>
      <c r="V204"/>
    </row>
    <row r="205" spans="1:22" s="2" customFormat="1" hidden="1" x14ac:dyDescent="0.3">
      <c r="A205" s="306"/>
      <c r="B205" s="307"/>
      <c r="C205" s="308"/>
      <c r="D205" s="308"/>
      <c r="E205" s="309">
        <f t="shared" si="3"/>
        <v>251610.23585364962</v>
      </c>
      <c r="F205"/>
      <c r="G205" s="95"/>
      <c r="H205" s="96"/>
      <c r="I205" s="97"/>
      <c r="J205" s="98"/>
      <c r="K205" s="128"/>
      <c r="L205" s="127"/>
      <c r="M205" s="279"/>
      <c r="N205" s="280"/>
      <c r="O205"/>
      <c r="P205"/>
      <c r="Q205"/>
      <c r="R205"/>
      <c r="S205"/>
      <c r="T205"/>
      <c r="U205"/>
      <c r="V205"/>
    </row>
    <row r="206" spans="1:22" s="2" customFormat="1" hidden="1" x14ac:dyDescent="0.3">
      <c r="A206" s="306"/>
      <c r="B206" s="307"/>
      <c r="C206" s="308"/>
      <c r="D206" s="308"/>
      <c r="E206" s="309">
        <f t="shared" si="3"/>
        <v>251610.23585364962</v>
      </c>
      <c r="F206"/>
      <c r="G206" s="95"/>
      <c r="H206" s="96"/>
      <c r="I206" s="97"/>
      <c r="J206" s="98"/>
      <c r="K206" s="128"/>
      <c r="L206" s="127"/>
      <c r="M206" s="279"/>
      <c r="N206" s="280"/>
      <c r="O206"/>
      <c r="P206"/>
      <c r="Q206"/>
      <c r="R206"/>
      <c r="S206"/>
      <c r="T206"/>
      <c r="U206"/>
      <c r="V206"/>
    </row>
    <row r="207" spans="1:22" s="2" customFormat="1" hidden="1" x14ac:dyDescent="0.3">
      <c r="A207" s="306"/>
      <c r="B207" s="307"/>
      <c r="C207" s="308"/>
      <c r="D207" s="308"/>
      <c r="E207" s="309">
        <f t="shared" si="3"/>
        <v>251610.23585364962</v>
      </c>
      <c r="F207"/>
      <c r="G207" s="95"/>
      <c r="H207" s="96"/>
      <c r="I207" s="97"/>
      <c r="J207" s="98"/>
      <c r="K207" s="128"/>
      <c r="L207" s="127"/>
      <c r="M207" s="279"/>
      <c r="N207" s="280"/>
      <c r="O207"/>
      <c r="P207"/>
      <c r="Q207"/>
      <c r="R207"/>
      <c r="S207"/>
      <c r="T207"/>
      <c r="U207"/>
      <c r="V207"/>
    </row>
    <row r="208" spans="1:22" s="2" customFormat="1" hidden="1" x14ac:dyDescent="0.3">
      <c r="A208" s="306"/>
      <c r="B208" s="307"/>
      <c r="C208" s="308"/>
      <c r="D208" s="308"/>
      <c r="E208" s="309">
        <f t="shared" si="3"/>
        <v>251610.23585364962</v>
      </c>
      <c r="F208"/>
      <c r="G208" s="95"/>
      <c r="H208" s="96"/>
      <c r="I208" s="97"/>
      <c r="J208" s="98"/>
      <c r="K208" s="128"/>
      <c r="L208" s="127"/>
      <c r="M208" s="279"/>
      <c r="N208" s="280"/>
      <c r="O208"/>
      <c r="P208"/>
      <c r="Q208"/>
      <c r="R208"/>
      <c r="S208"/>
      <c r="T208"/>
      <c r="U208"/>
      <c r="V208"/>
    </row>
    <row r="209" spans="1:22" s="2" customFormat="1" hidden="1" x14ac:dyDescent="0.3">
      <c r="A209" s="306"/>
      <c r="B209" s="307"/>
      <c r="C209" s="308"/>
      <c r="D209" s="308"/>
      <c r="E209" s="309">
        <f t="shared" si="3"/>
        <v>251610.23585364962</v>
      </c>
      <c r="F209"/>
      <c r="G209" s="95"/>
      <c r="H209" s="96"/>
      <c r="I209" s="97"/>
      <c r="J209" s="98"/>
      <c r="K209" s="128"/>
      <c r="L209" s="127"/>
      <c r="M209" s="279"/>
      <c r="N209" s="280"/>
      <c r="O209"/>
      <c r="P209"/>
      <c r="Q209"/>
      <c r="R209"/>
      <c r="S209"/>
      <c r="T209"/>
      <c r="U209"/>
      <c r="V209"/>
    </row>
    <row r="210" spans="1:22" s="2" customFormat="1" hidden="1" x14ac:dyDescent="0.3">
      <c r="A210" s="306"/>
      <c r="B210" s="307"/>
      <c r="C210" s="308"/>
      <c r="D210" s="308"/>
      <c r="E210" s="309">
        <f t="shared" si="3"/>
        <v>251610.23585364962</v>
      </c>
      <c r="F210"/>
      <c r="G210" s="95"/>
      <c r="H210" s="96"/>
      <c r="I210" s="97"/>
      <c r="J210" s="98"/>
      <c r="K210" s="128"/>
      <c r="L210" s="127"/>
      <c r="M210" s="279"/>
      <c r="N210" s="280"/>
      <c r="O210"/>
      <c r="P210"/>
      <c r="Q210"/>
      <c r="R210"/>
      <c r="S210"/>
      <c r="T210"/>
      <c r="U210"/>
      <c r="V210"/>
    </row>
    <row r="211" spans="1:22" s="2" customFormat="1" x14ac:dyDescent="0.3">
      <c r="A211" s="306"/>
      <c r="B211" s="307"/>
      <c r="C211" s="308"/>
      <c r="D211" s="308"/>
      <c r="E211" s="309">
        <f t="shared" si="3"/>
        <v>251610.23585364962</v>
      </c>
      <c r="F211"/>
      <c r="G211" s="95"/>
      <c r="H211" s="96"/>
      <c r="I211" s="97"/>
      <c r="J211" s="98"/>
      <c r="K211" s="128"/>
      <c r="L211" s="127"/>
      <c r="M211" s="279"/>
      <c r="N211" s="280"/>
      <c r="O211"/>
      <c r="P211"/>
      <c r="Q211"/>
      <c r="R211"/>
      <c r="S211"/>
      <c r="T211"/>
      <c r="U211"/>
      <c r="V211"/>
    </row>
    <row r="212" spans="1:22" s="2" customFormat="1" hidden="1" x14ac:dyDescent="0.3">
      <c r="A212" s="306"/>
      <c r="B212" s="307"/>
      <c r="C212" s="308"/>
      <c r="D212" s="308"/>
      <c r="E212" s="309">
        <f t="shared" si="3"/>
        <v>251610.23585364962</v>
      </c>
      <c r="F212"/>
      <c r="G212" s="95"/>
      <c r="H212" s="96"/>
      <c r="I212" s="97"/>
      <c r="J212" s="98"/>
      <c r="K212" s="128"/>
      <c r="L212" s="127"/>
      <c r="M212" s="279"/>
      <c r="N212" s="280"/>
      <c r="O212"/>
      <c r="P212"/>
      <c r="Q212"/>
      <c r="R212"/>
      <c r="S212"/>
      <c r="T212"/>
      <c r="U212"/>
      <c r="V212"/>
    </row>
    <row r="213" spans="1:22" s="2" customFormat="1" hidden="1" x14ac:dyDescent="0.3">
      <c r="A213" s="306"/>
      <c r="B213" s="307"/>
      <c r="C213" s="308"/>
      <c r="D213" s="308"/>
      <c r="E213" s="309">
        <f t="shared" si="3"/>
        <v>251610.23585364962</v>
      </c>
      <c r="F213"/>
      <c r="G213" s="95"/>
      <c r="H213" s="96"/>
      <c r="I213" s="97"/>
      <c r="J213" s="98"/>
      <c r="K213" s="128"/>
      <c r="L213" s="127"/>
      <c r="M213" s="279"/>
      <c r="N213" s="280"/>
      <c r="O213"/>
      <c r="P213"/>
      <c r="Q213"/>
      <c r="R213"/>
      <c r="S213"/>
      <c r="T213"/>
      <c r="U213"/>
      <c r="V213"/>
    </row>
    <row r="214" spans="1:22" s="2" customFormat="1" hidden="1" x14ac:dyDescent="0.3">
      <c r="A214" s="306"/>
      <c r="B214" s="307"/>
      <c r="C214" s="308"/>
      <c r="D214" s="308"/>
      <c r="E214" s="309">
        <f t="shared" si="3"/>
        <v>251610.23585364962</v>
      </c>
      <c r="F214"/>
      <c r="G214" s="95"/>
      <c r="H214" s="96"/>
      <c r="I214" s="97"/>
      <c r="J214" s="98"/>
      <c r="K214" s="128"/>
      <c r="L214" s="127"/>
      <c r="M214" s="279"/>
      <c r="N214" s="280"/>
      <c r="O214"/>
      <c r="P214"/>
      <c r="Q214"/>
      <c r="R214"/>
      <c r="S214"/>
      <c r="T214"/>
      <c r="U214"/>
      <c r="V214"/>
    </row>
    <row r="215" spans="1:22" s="2" customFormat="1" hidden="1" x14ac:dyDescent="0.3">
      <c r="A215" s="306"/>
      <c r="B215" s="307"/>
      <c r="C215" s="308"/>
      <c r="D215" s="308"/>
      <c r="E215" s="309">
        <f t="shared" si="3"/>
        <v>251610.23585364962</v>
      </c>
      <c r="F215"/>
      <c r="G215" s="95"/>
      <c r="H215" s="96"/>
      <c r="I215" s="97"/>
      <c r="J215" s="98"/>
      <c r="K215" s="128"/>
      <c r="L215" s="127"/>
      <c r="M215" s="279"/>
      <c r="N215" s="280"/>
      <c r="O215"/>
      <c r="P215"/>
      <c r="Q215"/>
      <c r="R215"/>
      <c r="S215"/>
      <c r="T215"/>
      <c r="U215"/>
      <c r="V215"/>
    </row>
    <row r="216" spans="1:22" s="2" customFormat="1" hidden="1" x14ac:dyDescent="0.3">
      <c r="A216" s="306"/>
      <c r="B216" s="307"/>
      <c r="C216" s="308"/>
      <c r="D216" s="308"/>
      <c r="E216" s="309">
        <f t="shared" si="3"/>
        <v>251610.23585364962</v>
      </c>
      <c r="F216"/>
      <c r="G216" s="95"/>
      <c r="H216" s="96"/>
      <c r="I216" s="97"/>
      <c r="J216" s="98"/>
      <c r="K216" s="128"/>
      <c r="L216" s="127"/>
      <c r="M216" s="279"/>
      <c r="N216" s="280"/>
      <c r="O216"/>
      <c r="P216"/>
      <c r="Q216"/>
      <c r="R216"/>
      <c r="S216"/>
      <c r="T216"/>
      <c r="U216"/>
      <c r="V216"/>
    </row>
    <row r="217" spans="1:22" s="2" customFormat="1" hidden="1" x14ac:dyDescent="0.3">
      <c r="A217" s="306"/>
      <c r="B217" s="307"/>
      <c r="C217" s="308"/>
      <c r="D217" s="308"/>
      <c r="E217" s="309">
        <f t="shared" si="3"/>
        <v>251610.23585364962</v>
      </c>
      <c r="F217"/>
      <c r="G217" s="95"/>
      <c r="H217" s="96"/>
      <c r="I217" s="97"/>
      <c r="J217" s="98"/>
      <c r="K217" s="128"/>
      <c r="L217" s="127"/>
      <c r="M217" s="279"/>
      <c r="N217" s="280"/>
      <c r="O217"/>
      <c r="P217"/>
      <c r="Q217"/>
      <c r="R217"/>
      <c r="S217"/>
      <c r="T217"/>
      <c r="U217"/>
      <c r="V217"/>
    </row>
    <row r="218" spans="1:22" s="2" customFormat="1" hidden="1" x14ac:dyDescent="0.3">
      <c r="A218" s="306"/>
      <c r="B218" s="307"/>
      <c r="C218" s="308"/>
      <c r="D218" s="308"/>
      <c r="E218" s="309">
        <f t="shared" si="3"/>
        <v>251610.23585364962</v>
      </c>
      <c r="F218"/>
      <c r="G218" s="95"/>
      <c r="H218" s="96"/>
      <c r="I218" s="97"/>
      <c r="J218" s="98"/>
      <c r="K218" s="128"/>
      <c r="L218" s="127"/>
      <c r="M218" s="279"/>
      <c r="N218" s="280"/>
      <c r="O218"/>
      <c r="P218"/>
      <c r="Q218"/>
      <c r="R218"/>
      <c r="S218"/>
      <c r="T218"/>
      <c r="U218"/>
      <c r="V218"/>
    </row>
    <row r="219" spans="1:22" s="2" customFormat="1" hidden="1" x14ac:dyDescent="0.3">
      <c r="A219" s="306"/>
      <c r="B219" s="307"/>
      <c r="C219" s="308"/>
      <c r="D219" s="308"/>
      <c r="E219" s="309">
        <f t="shared" si="3"/>
        <v>251610.23585364962</v>
      </c>
      <c r="F219"/>
      <c r="G219" s="95"/>
      <c r="H219" s="96"/>
      <c r="I219" s="97"/>
      <c r="J219" s="98"/>
      <c r="K219" s="128"/>
      <c r="L219" s="127"/>
      <c r="M219" s="279"/>
      <c r="N219" s="280"/>
      <c r="O219"/>
      <c r="P219"/>
      <c r="Q219"/>
      <c r="R219"/>
      <c r="S219"/>
      <c r="T219"/>
      <c r="U219"/>
      <c r="V219"/>
    </row>
    <row r="220" spans="1:22" s="2" customFormat="1" hidden="1" x14ac:dyDescent="0.3">
      <c r="A220" s="306"/>
      <c r="B220" s="307"/>
      <c r="C220" s="308"/>
      <c r="D220" s="308"/>
      <c r="E220" s="309">
        <f t="shared" si="3"/>
        <v>251610.23585364962</v>
      </c>
      <c r="F220"/>
      <c r="G220" s="95"/>
      <c r="H220" s="96"/>
      <c r="I220" s="97"/>
      <c r="J220" s="98"/>
      <c r="K220" s="128"/>
      <c r="L220" s="127"/>
      <c r="M220" s="279"/>
      <c r="N220" s="280"/>
      <c r="O220"/>
      <c r="P220"/>
      <c r="Q220"/>
      <c r="R220"/>
      <c r="S220"/>
      <c r="T220"/>
      <c r="U220"/>
      <c r="V220"/>
    </row>
    <row r="221" spans="1:22" s="2" customFormat="1" hidden="1" x14ac:dyDescent="0.3">
      <c r="A221" s="306"/>
      <c r="B221" s="307"/>
      <c r="C221" s="308"/>
      <c r="D221" s="308"/>
      <c r="E221" s="309">
        <f t="shared" si="3"/>
        <v>251610.23585364962</v>
      </c>
      <c r="F221"/>
      <c r="G221" s="95"/>
      <c r="H221" s="96"/>
      <c r="I221" s="97"/>
      <c r="J221" s="98"/>
      <c r="K221" s="128"/>
      <c r="L221" s="127"/>
      <c r="M221" s="279"/>
      <c r="N221" s="280"/>
      <c r="O221"/>
      <c r="P221"/>
      <c r="Q221"/>
      <c r="R221"/>
      <c r="S221"/>
      <c r="T221"/>
      <c r="U221"/>
      <c r="V221"/>
    </row>
    <row r="222" spans="1:22" s="2" customFormat="1" hidden="1" x14ac:dyDescent="0.3">
      <c r="A222" s="306"/>
      <c r="B222" s="307"/>
      <c r="C222" s="308"/>
      <c r="D222" s="308"/>
      <c r="E222" s="309">
        <f t="shared" si="3"/>
        <v>251610.23585364962</v>
      </c>
      <c r="F222"/>
      <c r="G222" s="95"/>
      <c r="H222" s="96"/>
      <c r="I222" s="97"/>
      <c r="J222" s="98"/>
      <c r="K222" s="128"/>
      <c r="L222" s="127"/>
      <c r="M222" s="279"/>
      <c r="N222" s="280"/>
      <c r="O222"/>
      <c r="P222"/>
      <c r="Q222"/>
      <c r="R222"/>
      <c r="S222"/>
      <c r="T222"/>
      <c r="U222"/>
      <c r="V222"/>
    </row>
    <row r="223" spans="1:22" s="2" customFormat="1" hidden="1" x14ac:dyDescent="0.3">
      <c r="A223" s="306"/>
      <c r="B223" s="307"/>
      <c r="C223" s="308"/>
      <c r="D223" s="308"/>
      <c r="E223" s="309">
        <f t="shared" si="3"/>
        <v>251610.23585364962</v>
      </c>
      <c r="F223"/>
      <c r="G223" s="95"/>
      <c r="H223" s="96"/>
      <c r="I223" s="97"/>
      <c r="J223" s="98"/>
      <c r="K223" s="128"/>
      <c r="L223" s="127"/>
      <c r="M223" s="279"/>
      <c r="N223" s="280"/>
      <c r="O223"/>
      <c r="P223"/>
      <c r="Q223"/>
      <c r="R223"/>
      <c r="S223"/>
      <c r="T223"/>
      <c r="U223"/>
      <c r="V223"/>
    </row>
    <row r="224" spans="1:22" s="2" customFormat="1" hidden="1" x14ac:dyDescent="0.3">
      <c r="A224" s="306"/>
      <c r="B224" s="307"/>
      <c r="C224" s="308"/>
      <c r="D224" s="308"/>
      <c r="E224" s="309">
        <f t="shared" si="3"/>
        <v>251610.23585364962</v>
      </c>
      <c r="F224"/>
      <c r="G224" s="95"/>
      <c r="H224" s="96"/>
      <c r="I224" s="97"/>
      <c r="J224" s="98"/>
      <c r="K224" s="128"/>
      <c r="L224" s="127"/>
      <c r="M224" s="279"/>
      <c r="N224" s="280"/>
      <c r="O224"/>
      <c r="P224"/>
      <c r="Q224"/>
      <c r="R224"/>
      <c r="S224"/>
      <c r="T224"/>
      <c r="U224"/>
      <c r="V224"/>
    </row>
    <row r="225" spans="1:22" s="2" customFormat="1" hidden="1" x14ac:dyDescent="0.3">
      <c r="A225" s="306"/>
      <c r="B225" s="307"/>
      <c r="C225" s="308"/>
      <c r="D225" s="308"/>
      <c r="E225" s="309">
        <f t="shared" si="3"/>
        <v>251610.23585364962</v>
      </c>
      <c r="F225"/>
      <c r="G225" s="95"/>
      <c r="H225" s="96"/>
      <c r="I225" s="97"/>
      <c r="J225" s="98"/>
      <c r="K225" s="128"/>
      <c r="L225" s="127"/>
      <c r="M225" s="279"/>
      <c r="N225" s="280"/>
      <c r="O225"/>
      <c r="P225"/>
      <c r="Q225"/>
      <c r="R225"/>
      <c r="S225"/>
      <c r="T225"/>
      <c r="U225"/>
      <c r="V225"/>
    </row>
    <row r="226" spans="1:22" s="2" customFormat="1" hidden="1" x14ac:dyDescent="0.3">
      <c r="A226" s="306"/>
      <c r="B226" s="307"/>
      <c r="C226" s="308"/>
      <c r="D226" s="308"/>
      <c r="E226" s="309">
        <f t="shared" si="3"/>
        <v>251610.23585364962</v>
      </c>
      <c r="F226"/>
      <c r="G226" s="95"/>
      <c r="H226" s="96"/>
      <c r="I226" s="97"/>
      <c r="J226" s="98"/>
      <c r="K226" s="128"/>
      <c r="L226" s="127"/>
      <c r="M226" s="279"/>
      <c r="N226" s="280"/>
      <c r="O226"/>
      <c r="P226"/>
      <c r="Q226"/>
      <c r="R226"/>
      <c r="S226"/>
      <c r="T226"/>
      <c r="U226"/>
      <c r="V226"/>
    </row>
    <row r="227" spans="1:22" s="2" customFormat="1" hidden="1" x14ac:dyDescent="0.3">
      <c r="A227" s="306"/>
      <c r="B227" s="307"/>
      <c r="C227" s="308"/>
      <c r="D227" s="308"/>
      <c r="E227" s="309">
        <f t="shared" si="3"/>
        <v>251610.23585364962</v>
      </c>
      <c r="F227"/>
      <c r="G227" s="95"/>
      <c r="H227" s="96"/>
      <c r="I227" s="97"/>
      <c r="J227" s="98"/>
      <c r="K227" s="128"/>
      <c r="L227" s="127"/>
      <c r="M227" s="279"/>
      <c r="N227" s="280"/>
      <c r="O227"/>
      <c r="P227"/>
      <c r="Q227"/>
      <c r="R227"/>
      <c r="S227"/>
      <c r="T227"/>
      <c r="U227"/>
      <c r="V227"/>
    </row>
    <row r="228" spans="1:22" s="2" customFormat="1" hidden="1" x14ac:dyDescent="0.3">
      <c r="A228" s="306"/>
      <c r="B228" s="307"/>
      <c r="C228" s="308"/>
      <c r="D228" s="308"/>
      <c r="E228" s="309">
        <f t="shared" si="3"/>
        <v>251610.23585364962</v>
      </c>
      <c r="F228"/>
      <c r="G228" s="95"/>
      <c r="H228" s="96"/>
      <c r="I228" s="97"/>
      <c r="J228" s="98"/>
      <c r="K228" s="128"/>
      <c r="L228" s="127"/>
      <c r="M228" s="279"/>
      <c r="N228" s="280"/>
      <c r="O228"/>
      <c r="P228"/>
      <c r="Q228"/>
      <c r="R228"/>
      <c r="S228"/>
      <c r="T228"/>
      <c r="U228"/>
      <c r="V228"/>
    </row>
    <row r="229" spans="1:22" s="2" customFormat="1" hidden="1" x14ac:dyDescent="0.3">
      <c r="A229" s="306"/>
      <c r="B229" s="307"/>
      <c r="C229" s="308"/>
      <c r="D229" s="308"/>
      <c r="E229" s="309">
        <f t="shared" si="3"/>
        <v>251610.23585364962</v>
      </c>
      <c r="F229"/>
      <c r="G229" s="95"/>
      <c r="H229" s="96"/>
      <c r="I229" s="97"/>
      <c r="J229" s="98"/>
      <c r="K229" s="128"/>
      <c r="L229" s="127"/>
      <c r="M229" s="279"/>
      <c r="N229" s="280"/>
      <c r="O229"/>
      <c r="P229"/>
      <c r="Q229"/>
      <c r="R229"/>
      <c r="S229"/>
      <c r="T229"/>
      <c r="U229"/>
      <c r="V229"/>
    </row>
    <row r="230" spans="1:22" s="2" customFormat="1" hidden="1" x14ac:dyDescent="0.3">
      <c r="A230" s="306"/>
      <c r="B230" s="307"/>
      <c r="C230" s="308"/>
      <c r="D230" s="308"/>
      <c r="E230" s="309">
        <f t="shared" si="3"/>
        <v>251610.23585364962</v>
      </c>
      <c r="F230"/>
      <c r="G230" s="95"/>
      <c r="H230" s="204"/>
      <c r="I230" s="97"/>
      <c r="J230" s="98"/>
      <c r="K230" s="128"/>
      <c r="L230" s="127"/>
      <c r="M230" s="279"/>
      <c r="N230" s="280"/>
      <c r="O230"/>
      <c r="P230"/>
      <c r="Q230"/>
      <c r="R230"/>
      <c r="S230"/>
      <c r="T230"/>
      <c r="U230"/>
      <c r="V230"/>
    </row>
    <row r="231" spans="1:22" s="2" customFormat="1" hidden="1" x14ac:dyDescent="0.3">
      <c r="A231" s="306"/>
      <c r="B231" s="307"/>
      <c r="C231" s="308"/>
      <c r="D231" s="308"/>
      <c r="E231" s="309">
        <f t="shared" si="3"/>
        <v>251610.23585364962</v>
      </c>
      <c r="F231"/>
      <c r="G231" s="95"/>
      <c r="H231" s="96"/>
      <c r="I231" s="97"/>
      <c r="J231" s="98"/>
      <c r="K231" s="128"/>
      <c r="L231" s="127"/>
      <c r="M231" s="279"/>
      <c r="N231" s="280"/>
      <c r="O231"/>
      <c r="P231"/>
      <c r="Q231"/>
      <c r="R231"/>
      <c r="S231"/>
      <c r="T231"/>
      <c r="U231"/>
      <c r="V231"/>
    </row>
    <row r="232" spans="1:22" s="2" customFormat="1" hidden="1" x14ac:dyDescent="0.3">
      <c r="A232" s="306"/>
      <c r="B232" s="307"/>
      <c r="C232" s="308"/>
      <c r="D232" s="308"/>
      <c r="E232" s="309">
        <f t="shared" si="3"/>
        <v>251610.23585364962</v>
      </c>
      <c r="F232"/>
      <c r="G232" s="95"/>
      <c r="H232" s="96"/>
      <c r="I232" s="97"/>
      <c r="J232" s="98"/>
      <c r="K232" s="128"/>
      <c r="L232" s="127"/>
      <c r="M232" s="279"/>
      <c r="N232" s="280"/>
      <c r="O232"/>
      <c r="P232"/>
      <c r="Q232"/>
      <c r="R232"/>
      <c r="S232"/>
      <c r="T232"/>
      <c r="U232"/>
      <c r="V232"/>
    </row>
    <row r="233" spans="1:22" s="2" customFormat="1" hidden="1" x14ac:dyDescent="0.3">
      <c r="A233" s="306"/>
      <c r="B233" s="307"/>
      <c r="C233" s="308"/>
      <c r="D233" s="308"/>
      <c r="E233" s="309">
        <f t="shared" si="3"/>
        <v>251610.23585364962</v>
      </c>
      <c r="F233"/>
      <c r="G233" s="95"/>
      <c r="H233" s="96"/>
      <c r="I233" s="97"/>
      <c r="J233" s="98"/>
      <c r="K233" s="128"/>
      <c r="L233" s="127"/>
      <c r="M233" s="279"/>
      <c r="N233" s="280"/>
      <c r="O233"/>
      <c r="P233"/>
      <c r="Q233"/>
      <c r="R233"/>
      <c r="S233"/>
      <c r="T233"/>
      <c r="U233"/>
      <c r="V233"/>
    </row>
    <row r="234" spans="1:22" s="2" customFormat="1" hidden="1" x14ac:dyDescent="0.3">
      <c r="A234" s="306"/>
      <c r="B234" s="307"/>
      <c r="C234" s="308"/>
      <c r="D234" s="308"/>
      <c r="E234" s="309">
        <f t="shared" si="3"/>
        <v>251610.23585364962</v>
      </c>
      <c r="F234"/>
      <c r="G234" s="95"/>
      <c r="H234" s="96"/>
      <c r="I234" s="97"/>
      <c r="J234" s="98"/>
      <c r="K234" s="128"/>
      <c r="L234" s="127"/>
      <c r="M234" s="279"/>
      <c r="N234" s="280"/>
      <c r="O234"/>
      <c r="P234"/>
      <c r="Q234"/>
      <c r="R234"/>
      <c r="S234"/>
      <c r="T234"/>
      <c r="U234"/>
      <c r="V234"/>
    </row>
    <row r="235" spans="1:22" s="2" customFormat="1" hidden="1" x14ac:dyDescent="0.3">
      <c r="A235" s="306"/>
      <c r="B235" s="307"/>
      <c r="C235" s="308"/>
      <c r="D235" s="308"/>
      <c r="E235" s="309">
        <f t="shared" si="3"/>
        <v>251610.23585364962</v>
      </c>
      <c r="F235"/>
      <c r="G235" s="95"/>
      <c r="H235" s="96"/>
      <c r="I235" s="97"/>
      <c r="J235" s="98"/>
      <c r="K235" s="128"/>
      <c r="L235" s="127"/>
      <c r="M235" s="279"/>
      <c r="N235" s="280"/>
      <c r="O235"/>
      <c r="P235"/>
      <c r="Q235"/>
      <c r="R235"/>
      <c r="S235"/>
      <c r="T235"/>
      <c r="U235"/>
      <c r="V235"/>
    </row>
    <row r="236" spans="1:22" s="2" customFormat="1" hidden="1" x14ac:dyDescent="0.3">
      <c r="A236" s="306"/>
      <c r="B236" s="307"/>
      <c r="C236" s="308"/>
      <c r="D236" s="308"/>
      <c r="E236" s="309">
        <f t="shared" si="3"/>
        <v>251610.23585364962</v>
      </c>
      <c r="F236"/>
      <c r="G236" s="95"/>
      <c r="H236" s="96"/>
      <c r="I236" s="97"/>
      <c r="J236" s="98"/>
      <c r="K236" s="128"/>
      <c r="L236" s="127"/>
      <c r="M236" s="279"/>
      <c r="N236" s="280"/>
      <c r="O236"/>
      <c r="P236"/>
      <c r="Q236"/>
      <c r="R236"/>
      <c r="S236"/>
      <c r="T236"/>
      <c r="U236"/>
      <c r="V236"/>
    </row>
    <row r="237" spans="1:22" s="2" customFormat="1" hidden="1" x14ac:dyDescent="0.3">
      <c r="A237" s="306"/>
      <c r="B237" s="307"/>
      <c r="C237" s="308"/>
      <c r="D237" s="308"/>
      <c r="E237" s="309">
        <f t="shared" si="3"/>
        <v>251610.23585364962</v>
      </c>
      <c r="F237"/>
      <c r="G237" s="95"/>
      <c r="H237" s="96"/>
      <c r="I237" s="97"/>
      <c r="J237" s="98"/>
      <c r="K237" s="128"/>
      <c r="L237" s="127"/>
      <c r="M237" s="279"/>
      <c r="N237" s="280"/>
      <c r="O237"/>
      <c r="P237"/>
      <c r="Q237"/>
      <c r="R237"/>
      <c r="S237"/>
      <c r="T237"/>
      <c r="U237"/>
      <c r="V237"/>
    </row>
    <row r="238" spans="1:22" s="2" customFormat="1" hidden="1" x14ac:dyDescent="0.3">
      <c r="A238" s="306"/>
      <c r="B238" s="307"/>
      <c r="C238" s="308"/>
      <c r="D238" s="308"/>
      <c r="E238" s="309">
        <f t="shared" si="3"/>
        <v>251610.23585364962</v>
      </c>
      <c r="F238"/>
      <c r="G238" s="95"/>
      <c r="H238" s="96"/>
      <c r="I238" s="97"/>
      <c r="J238" s="98"/>
      <c r="K238" s="128"/>
      <c r="L238" s="127"/>
      <c r="M238" s="279"/>
      <c r="N238" s="280"/>
      <c r="O238"/>
      <c r="P238"/>
      <c r="Q238"/>
      <c r="R238"/>
      <c r="S238"/>
      <c r="T238"/>
      <c r="U238"/>
      <c r="V238"/>
    </row>
    <row r="239" spans="1:22" s="2" customFormat="1" hidden="1" x14ac:dyDescent="0.3">
      <c r="A239" s="306"/>
      <c r="B239" s="307"/>
      <c r="C239" s="308"/>
      <c r="D239" s="308"/>
      <c r="E239" s="309">
        <f t="shared" si="3"/>
        <v>251610.23585364962</v>
      </c>
      <c r="F239"/>
      <c r="G239" s="95"/>
      <c r="H239" s="96"/>
      <c r="I239" s="97"/>
      <c r="J239" s="98"/>
      <c r="K239" s="128"/>
      <c r="L239" s="127"/>
      <c r="M239" s="279"/>
      <c r="N239" s="280"/>
      <c r="O239"/>
      <c r="P239"/>
      <c r="Q239"/>
      <c r="R239"/>
      <c r="S239"/>
      <c r="T239"/>
      <c r="U239"/>
      <c r="V239"/>
    </row>
    <row r="240" spans="1:22" s="2" customFormat="1" hidden="1" x14ac:dyDescent="0.3">
      <c r="A240" s="306"/>
      <c r="B240" s="307"/>
      <c r="C240" s="308"/>
      <c r="D240" s="308"/>
      <c r="E240" s="309">
        <f t="shared" si="3"/>
        <v>251610.23585364962</v>
      </c>
      <c r="F240"/>
      <c r="G240" s="95"/>
      <c r="H240" s="96"/>
      <c r="I240" s="97"/>
      <c r="J240" s="98"/>
      <c r="K240" s="128"/>
      <c r="L240" s="127"/>
      <c r="M240" s="279"/>
      <c r="N240" s="280"/>
      <c r="O240"/>
      <c r="P240"/>
      <c r="Q240"/>
      <c r="R240"/>
      <c r="S240"/>
      <c r="T240"/>
      <c r="U240"/>
      <c r="V240"/>
    </row>
    <row r="241" spans="1:22" s="2" customFormat="1" hidden="1" x14ac:dyDescent="0.3">
      <c r="A241" s="306"/>
      <c r="B241" s="307"/>
      <c r="C241" s="308"/>
      <c r="D241" s="308"/>
      <c r="E241" s="309">
        <f t="shared" si="3"/>
        <v>251610.23585364962</v>
      </c>
      <c r="F241"/>
      <c r="G241" s="95"/>
      <c r="H241" s="96"/>
      <c r="I241" s="97"/>
      <c r="J241" s="98"/>
      <c r="K241" s="128"/>
      <c r="L241" s="127"/>
      <c r="M241" s="279"/>
      <c r="N241" s="280"/>
      <c r="O241"/>
      <c r="P241"/>
      <c r="Q241"/>
      <c r="R241"/>
      <c r="S241"/>
      <c r="T241"/>
      <c r="U241"/>
      <c r="V241"/>
    </row>
    <row r="242" spans="1:22" s="2" customFormat="1" hidden="1" x14ac:dyDescent="0.3">
      <c r="A242" s="306"/>
      <c r="B242" s="307"/>
      <c r="C242" s="308"/>
      <c r="D242" s="308"/>
      <c r="E242" s="309">
        <f t="shared" si="3"/>
        <v>251610.23585364962</v>
      </c>
      <c r="F242"/>
      <c r="G242" s="95"/>
      <c r="H242" s="96"/>
      <c r="I242" s="97"/>
      <c r="J242" s="98"/>
      <c r="K242" s="128"/>
      <c r="L242" s="127"/>
      <c r="M242" s="279"/>
      <c r="N242" s="280"/>
      <c r="O242"/>
      <c r="P242"/>
      <c r="Q242"/>
      <c r="R242"/>
      <c r="S242"/>
      <c r="T242"/>
      <c r="U242"/>
      <c r="V242"/>
    </row>
    <row r="243" spans="1:22" s="2" customFormat="1" hidden="1" x14ac:dyDescent="0.3">
      <c r="A243" s="306"/>
      <c r="B243" s="307"/>
      <c r="C243" s="308"/>
      <c r="D243" s="308"/>
      <c r="E243" s="309">
        <f t="shared" si="3"/>
        <v>251610.23585364962</v>
      </c>
      <c r="F243"/>
      <c r="G243" s="95"/>
      <c r="H243" s="96"/>
      <c r="I243" s="97"/>
      <c r="J243" s="98"/>
      <c r="K243" s="128"/>
      <c r="L243" s="127"/>
      <c r="M243" s="279"/>
      <c r="N243" s="280"/>
      <c r="O243"/>
      <c r="P243"/>
      <c r="Q243"/>
      <c r="R243"/>
      <c r="S243"/>
      <c r="T243"/>
      <c r="U243"/>
      <c r="V243"/>
    </row>
    <row r="244" spans="1:22" s="2" customFormat="1" hidden="1" x14ac:dyDescent="0.3">
      <c r="A244" s="306"/>
      <c r="B244" s="307"/>
      <c r="C244" s="308"/>
      <c r="D244" s="308"/>
      <c r="E244" s="309">
        <f t="shared" si="3"/>
        <v>251610.23585364962</v>
      </c>
      <c r="F244"/>
      <c r="G244" s="95"/>
      <c r="H244" s="96"/>
      <c r="I244" s="97"/>
      <c r="J244" s="98"/>
      <c r="K244" s="128"/>
      <c r="L244" s="127"/>
      <c r="M244" s="279"/>
      <c r="N244" s="280"/>
      <c r="O244"/>
      <c r="P244"/>
      <c r="Q244"/>
      <c r="R244"/>
      <c r="S244"/>
      <c r="T244"/>
      <c r="U244"/>
      <c r="V244"/>
    </row>
    <row r="245" spans="1:22" s="2" customFormat="1" hidden="1" x14ac:dyDescent="0.3">
      <c r="A245" s="306"/>
      <c r="B245" s="307"/>
      <c r="C245" s="308"/>
      <c r="D245" s="308"/>
      <c r="E245" s="309">
        <f t="shared" si="3"/>
        <v>251610.23585364962</v>
      </c>
      <c r="F245"/>
      <c r="G245" s="95"/>
      <c r="H245" s="96"/>
      <c r="I245" s="97"/>
      <c r="J245" s="98"/>
      <c r="K245" s="128"/>
      <c r="L245" s="127"/>
      <c r="M245" s="279"/>
      <c r="N245" s="280"/>
      <c r="O245"/>
      <c r="P245"/>
      <c r="Q245"/>
      <c r="R245"/>
      <c r="S245"/>
      <c r="T245"/>
      <c r="U245"/>
      <c r="V245"/>
    </row>
    <row r="246" spans="1:22" s="2" customFormat="1" x14ac:dyDescent="0.3">
      <c r="A246" s="306"/>
      <c r="B246" s="307"/>
      <c r="C246" s="308"/>
      <c r="D246" s="308"/>
      <c r="E246" s="309">
        <f t="shared" si="3"/>
        <v>251610.23585364962</v>
      </c>
      <c r="F246"/>
      <c r="G246" s="95"/>
      <c r="H246" s="96"/>
      <c r="I246" s="97"/>
      <c r="J246" s="98"/>
      <c r="K246" s="128"/>
      <c r="L246" s="127"/>
      <c r="M246" s="279"/>
      <c r="N246" s="280"/>
      <c r="O246"/>
      <c r="P246"/>
      <c r="Q246"/>
      <c r="R246"/>
      <c r="S246"/>
      <c r="T246"/>
      <c r="U246"/>
      <c r="V246"/>
    </row>
    <row r="247" spans="1:22" s="2" customFormat="1" hidden="1" x14ac:dyDescent="0.3">
      <c r="A247" s="306"/>
      <c r="B247" s="307"/>
      <c r="C247" s="308"/>
      <c r="D247" s="308"/>
      <c r="E247" s="309">
        <f t="shared" si="3"/>
        <v>251610.23585364962</v>
      </c>
      <c r="F247"/>
      <c r="G247" s="95"/>
      <c r="H247" s="96"/>
      <c r="I247" s="97"/>
      <c r="J247" s="98"/>
      <c r="K247" s="128"/>
      <c r="L247" s="127"/>
      <c r="M247" s="279"/>
      <c r="N247" s="280"/>
      <c r="O247"/>
      <c r="P247"/>
      <c r="Q247"/>
      <c r="R247"/>
      <c r="S247"/>
      <c r="T247"/>
      <c r="U247"/>
      <c r="V247"/>
    </row>
    <row r="248" spans="1:22" s="2" customFormat="1" hidden="1" x14ac:dyDescent="0.3">
      <c r="A248" s="306"/>
      <c r="B248" s="307"/>
      <c r="C248" s="308"/>
      <c r="D248" s="308"/>
      <c r="E248" s="309">
        <f t="shared" si="3"/>
        <v>251610.23585364962</v>
      </c>
      <c r="F248"/>
      <c r="G248" s="95"/>
      <c r="H248" s="96"/>
      <c r="I248" s="97"/>
      <c r="J248" s="98"/>
      <c r="K248" s="128"/>
      <c r="L248" s="127"/>
      <c r="M248" s="279"/>
      <c r="N248" s="280"/>
      <c r="O248"/>
      <c r="P248"/>
      <c r="Q248"/>
      <c r="R248"/>
      <c r="S248"/>
      <c r="T248"/>
      <c r="U248"/>
      <c r="V248"/>
    </row>
    <row r="249" spans="1:22" s="2" customFormat="1" hidden="1" x14ac:dyDescent="0.3">
      <c r="A249" s="306"/>
      <c r="B249" s="307"/>
      <c r="C249" s="308"/>
      <c r="D249" s="308"/>
      <c r="E249" s="309">
        <f t="shared" si="3"/>
        <v>251610.23585364962</v>
      </c>
      <c r="F249"/>
      <c r="G249" s="95"/>
      <c r="H249" s="96"/>
      <c r="I249" s="97"/>
      <c r="J249" s="98"/>
      <c r="K249" s="128"/>
      <c r="L249" s="127"/>
      <c r="M249" s="279"/>
      <c r="N249" s="280"/>
      <c r="O249"/>
      <c r="P249"/>
      <c r="Q249"/>
      <c r="R249"/>
      <c r="S249"/>
      <c r="T249"/>
      <c r="U249"/>
      <c r="V249"/>
    </row>
    <row r="250" spans="1:22" s="2" customFormat="1" hidden="1" x14ac:dyDescent="0.3">
      <c r="A250" s="306"/>
      <c r="B250" s="307"/>
      <c r="C250" s="308"/>
      <c r="D250" s="308"/>
      <c r="E250" s="309">
        <f t="shared" si="3"/>
        <v>251610.23585364962</v>
      </c>
      <c r="F250"/>
      <c r="G250" s="95"/>
      <c r="H250" s="96"/>
      <c r="I250" s="97"/>
      <c r="J250" s="98"/>
      <c r="K250" s="128"/>
      <c r="L250" s="127"/>
      <c r="M250" s="279"/>
      <c r="N250" s="280"/>
      <c r="O250"/>
      <c r="P250"/>
      <c r="Q250"/>
      <c r="R250"/>
      <c r="S250"/>
      <c r="T250"/>
      <c r="U250"/>
      <c r="V250"/>
    </row>
    <row r="251" spans="1:22" s="2" customFormat="1" hidden="1" x14ac:dyDescent="0.3">
      <c r="A251" s="306"/>
      <c r="B251" s="307"/>
      <c r="C251" s="308"/>
      <c r="D251" s="308"/>
      <c r="E251" s="309">
        <f t="shared" si="3"/>
        <v>251610.23585364962</v>
      </c>
      <c r="F251"/>
      <c r="G251" s="95"/>
      <c r="H251" s="96"/>
      <c r="I251" s="97"/>
      <c r="J251" s="98"/>
      <c r="K251" s="128"/>
      <c r="L251" s="127"/>
      <c r="M251" s="279"/>
      <c r="N251" s="280"/>
      <c r="O251"/>
      <c r="P251"/>
      <c r="Q251"/>
      <c r="R251"/>
      <c r="S251"/>
      <c r="T251"/>
      <c r="U251"/>
      <c r="V251"/>
    </row>
    <row r="252" spans="1:22" s="2" customFormat="1" hidden="1" x14ac:dyDescent="0.3">
      <c r="A252" s="306"/>
      <c r="B252" s="307"/>
      <c r="C252" s="308"/>
      <c r="D252" s="308"/>
      <c r="E252" s="309">
        <f t="shared" si="3"/>
        <v>251610.23585364962</v>
      </c>
      <c r="F252"/>
      <c r="G252" s="95"/>
      <c r="H252" s="96"/>
      <c r="I252" s="97"/>
      <c r="J252" s="98"/>
      <c r="K252" s="128"/>
      <c r="L252" s="127"/>
      <c r="M252" s="279"/>
      <c r="N252" s="280"/>
      <c r="O252"/>
      <c r="P252"/>
      <c r="Q252"/>
      <c r="R252"/>
      <c r="S252"/>
      <c r="T252"/>
      <c r="U252"/>
      <c r="V252"/>
    </row>
    <row r="253" spans="1:22" s="2" customFormat="1" hidden="1" x14ac:dyDescent="0.3">
      <c r="A253" s="306"/>
      <c r="B253" s="307"/>
      <c r="C253" s="308"/>
      <c r="D253" s="308"/>
      <c r="E253" s="309">
        <f t="shared" si="3"/>
        <v>251610.23585364962</v>
      </c>
      <c r="F253"/>
      <c r="G253" s="95"/>
      <c r="H253" s="96"/>
      <c r="I253" s="97"/>
      <c r="J253" s="98"/>
      <c r="K253" s="128"/>
      <c r="L253" s="127"/>
      <c r="M253" s="279"/>
      <c r="N253" s="280"/>
      <c r="O253"/>
      <c r="P253"/>
      <c r="Q253"/>
      <c r="R253"/>
      <c r="S253"/>
      <c r="T253"/>
      <c r="U253"/>
      <c r="V253"/>
    </row>
    <row r="254" spans="1:22" s="2" customFormat="1" hidden="1" x14ac:dyDescent="0.3">
      <c r="A254" s="306"/>
      <c r="B254" s="307"/>
      <c r="C254" s="308"/>
      <c r="D254" s="308"/>
      <c r="E254" s="309">
        <f t="shared" si="3"/>
        <v>251610.23585364962</v>
      </c>
      <c r="F254"/>
      <c r="G254" s="95"/>
      <c r="H254" s="96"/>
      <c r="I254" s="97"/>
      <c r="J254" s="98"/>
      <c r="K254" s="128"/>
      <c r="L254" s="127"/>
      <c r="M254" s="279"/>
      <c r="N254" s="280"/>
      <c r="O254"/>
      <c r="P254"/>
      <c r="Q254"/>
      <c r="R254"/>
      <c r="S254"/>
      <c r="T254"/>
      <c r="U254"/>
      <c r="V254"/>
    </row>
    <row r="255" spans="1:22" s="2" customFormat="1" hidden="1" x14ac:dyDescent="0.3">
      <c r="A255" s="306"/>
      <c r="B255" s="307"/>
      <c r="C255" s="308"/>
      <c r="D255" s="308"/>
      <c r="E255" s="309">
        <f t="shared" si="3"/>
        <v>251610.23585364962</v>
      </c>
      <c r="F255"/>
      <c r="G255" s="95"/>
      <c r="H255" s="96"/>
      <c r="I255" s="97"/>
      <c r="J255" s="98"/>
      <c r="K255" s="128"/>
      <c r="L255" s="127"/>
      <c r="M255" s="279"/>
      <c r="N255" s="280"/>
      <c r="O255"/>
      <c r="P255"/>
      <c r="Q255"/>
      <c r="R255"/>
      <c r="S255"/>
      <c r="T255"/>
      <c r="U255"/>
      <c r="V255"/>
    </row>
    <row r="256" spans="1:22" s="2" customFormat="1" hidden="1" x14ac:dyDescent="0.3">
      <c r="A256" s="306"/>
      <c r="B256" s="307"/>
      <c r="C256" s="308"/>
      <c r="D256" s="308"/>
      <c r="E256" s="309">
        <f t="shared" ref="E256:E355" si="4">E255+C256-D256</f>
        <v>251610.23585364962</v>
      </c>
      <c r="F256"/>
      <c r="G256" s="95"/>
      <c r="H256" s="96"/>
      <c r="I256" s="97"/>
      <c r="J256" s="98"/>
      <c r="K256" s="128"/>
      <c r="L256" s="127"/>
      <c r="M256" s="279"/>
      <c r="N256" s="280"/>
      <c r="O256"/>
      <c r="P256"/>
      <c r="Q256"/>
      <c r="R256"/>
      <c r="S256"/>
      <c r="T256"/>
      <c r="U256"/>
      <c r="V256"/>
    </row>
    <row r="257" spans="1:22" s="2" customFormat="1" hidden="1" x14ac:dyDescent="0.3">
      <c r="A257" s="306"/>
      <c r="B257" s="307"/>
      <c r="C257" s="308"/>
      <c r="D257" s="308"/>
      <c r="E257" s="309">
        <f t="shared" si="4"/>
        <v>251610.23585364962</v>
      </c>
      <c r="F257"/>
      <c r="G257" s="95"/>
      <c r="H257" s="96"/>
      <c r="I257" s="97"/>
      <c r="J257" s="98"/>
      <c r="K257" s="128"/>
      <c r="L257" s="127"/>
      <c r="M257" s="279"/>
      <c r="N257" s="280"/>
      <c r="O257"/>
      <c r="P257"/>
      <c r="Q257"/>
      <c r="R257"/>
      <c r="S257"/>
      <c r="T257"/>
      <c r="U257"/>
      <c r="V257"/>
    </row>
    <row r="258" spans="1:22" s="2" customFormat="1" hidden="1" x14ac:dyDescent="0.3">
      <c r="A258" s="306"/>
      <c r="B258" s="307"/>
      <c r="C258" s="308"/>
      <c r="D258" s="308"/>
      <c r="E258" s="309">
        <f t="shared" si="4"/>
        <v>251610.23585364962</v>
      </c>
      <c r="F258"/>
      <c r="G258" s="95"/>
      <c r="H258" s="96"/>
      <c r="I258" s="97"/>
      <c r="J258" s="98"/>
      <c r="K258" s="128"/>
      <c r="L258" s="127"/>
      <c r="M258" s="279"/>
      <c r="N258" s="280"/>
      <c r="O258"/>
      <c r="P258"/>
      <c r="Q258"/>
      <c r="R258"/>
      <c r="S258"/>
      <c r="T258"/>
      <c r="U258"/>
      <c r="V258"/>
    </row>
    <row r="259" spans="1:22" s="2" customFormat="1" hidden="1" x14ac:dyDescent="0.3">
      <c r="A259" s="306"/>
      <c r="B259" s="307"/>
      <c r="C259" s="308"/>
      <c r="D259" s="308"/>
      <c r="E259" s="309">
        <f t="shared" si="4"/>
        <v>251610.23585364962</v>
      </c>
      <c r="F259"/>
      <c r="G259" s="95"/>
      <c r="H259" s="96"/>
      <c r="I259" s="97"/>
      <c r="J259" s="98"/>
      <c r="K259" s="128"/>
      <c r="L259" s="127"/>
      <c r="M259" s="279"/>
      <c r="N259" s="280"/>
      <c r="O259"/>
      <c r="P259"/>
      <c r="Q259"/>
      <c r="R259"/>
      <c r="S259"/>
      <c r="T259"/>
      <c r="U259"/>
      <c r="V259"/>
    </row>
    <row r="260" spans="1:22" s="2" customFormat="1" hidden="1" x14ac:dyDescent="0.3">
      <c r="A260" s="306"/>
      <c r="B260" s="307"/>
      <c r="C260" s="308"/>
      <c r="D260" s="308"/>
      <c r="E260" s="309">
        <f t="shared" si="4"/>
        <v>251610.23585364962</v>
      </c>
      <c r="F260"/>
      <c r="G260" s="95"/>
      <c r="H260" s="96"/>
      <c r="I260" s="97"/>
      <c r="J260" s="98"/>
      <c r="K260" s="128"/>
      <c r="L260" s="127"/>
      <c r="M260" s="279"/>
      <c r="N260" s="280"/>
      <c r="O260"/>
      <c r="P260"/>
      <c r="Q260"/>
      <c r="R260"/>
      <c r="S260"/>
      <c r="T260"/>
      <c r="U260"/>
      <c r="V260"/>
    </row>
    <row r="261" spans="1:22" s="2" customFormat="1" hidden="1" x14ac:dyDescent="0.3">
      <c r="A261" s="306"/>
      <c r="B261" s="307"/>
      <c r="C261" s="308"/>
      <c r="D261" s="308"/>
      <c r="E261" s="309">
        <f t="shared" si="4"/>
        <v>251610.23585364962</v>
      </c>
      <c r="F261"/>
      <c r="G261" s="95"/>
      <c r="H261" s="96"/>
      <c r="I261" s="97"/>
      <c r="J261" s="98"/>
      <c r="K261" s="128"/>
      <c r="L261" s="127"/>
      <c r="M261" s="279"/>
      <c r="N261" s="280"/>
      <c r="O261"/>
      <c r="P261"/>
      <c r="Q261"/>
      <c r="R261"/>
      <c r="S261"/>
      <c r="T261"/>
      <c r="U261"/>
      <c r="V261"/>
    </row>
    <row r="262" spans="1:22" s="2" customFormat="1" hidden="1" x14ac:dyDescent="0.3">
      <c r="A262" s="306"/>
      <c r="B262" s="307"/>
      <c r="C262" s="308"/>
      <c r="D262" s="308"/>
      <c r="E262" s="309">
        <f t="shared" si="4"/>
        <v>251610.23585364962</v>
      </c>
      <c r="F262"/>
      <c r="G262" s="95"/>
      <c r="H262" s="96"/>
      <c r="I262" s="97"/>
      <c r="J262" s="98"/>
      <c r="K262" s="128"/>
      <c r="L262" s="127"/>
      <c r="M262" s="279"/>
      <c r="N262" s="280"/>
      <c r="O262"/>
      <c r="P262"/>
      <c r="Q262"/>
      <c r="R262"/>
      <c r="S262"/>
      <c r="T262"/>
      <c r="U262"/>
      <c r="V262"/>
    </row>
    <row r="263" spans="1:22" s="2" customFormat="1" hidden="1" x14ac:dyDescent="0.3">
      <c r="A263" s="306"/>
      <c r="B263" s="307"/>
      <c r="C263" s="308"/>
      <c r="D263" s="308"/>
      <c r="E263" s="309">
        <f t="shared" si="4"/>
        <v>251610.23585364962</v>
      </c>
      <c r="F263"/>
      <c r="G263" s="95"/>
      <c r="H263" s="96"/>
      <c r="I263" s="97"/>
      <c r="J263" s="98"/>
      <c r="K263" s="128"/>
      <c r="L263" s="127"/>
      <c r="M263" s="279"/>
      <c r="N263" s="280"/>
      <c r="O263"/>
      <c r="P263"/>
      <c r="Q263"/>
      <c r="R263"/>
      <c r="S263"/>
      <c r="T263"/>
      <c r="U263"/>
      <c r="V263"/>
    </row>
    <row r="264" spans="1:22" s="2" customFormat="1" hidden="1" x14ac:dyDescent="0.3">
      <c r="A264" s="306"/>
      <c r="B264" s="307"/>
      <c r="C264" s="308"/>
      <c r="D264" s="308"/>
      <c r="E264" s="309">
        <f t="shared" si="4"/>
        <v>251610.23585364962</v>
      </c>
      <c r="F264"/>
      <c r="G264" s="95"/>
      <c r="H264" s="96"/>
      <c r="I264" s="97"/>
      <c r="J264" s="98"/>
      <c r="K264" s="128"/>
      <c r="L264" s="127"/>
      <c r="M264" s="279"/>
      <c r="N264" s="280"/>
      <c r="O264"/>
      <c r="P264"/>
      <c r="Q264"/>
      <c r="R264"/>
      <c r="S264"/>
      <c r="T264"/>
      <c r="U264"/>
      <c r="V264"/>
    </row>
    <row r="265" spans="1:22" s="2" customFormat="1" hidden="1" x14ac:dyDescent="0.3">
      <c r="A265" s="306"/>
      <c r="B265" s="307"/>
      <c r="C265" s="308"/>
      <c r="D265" s="308"/>
      <c r="E265" s="309">
        <f t="shared" si="4"/>
        <v>251610.23585364962</v>
      </c>
      <c r="F265"/>
      <c r="G265" s="95"/>
      <c r="H265" s="96"/>
      <c r="I265" s="97"/>
      <c r="J265" s="98"/>
      <c r="K265" s="128"/>
      <c r="L265" s="127"/>
      <c r="M265" s="279"/>
      <c r="N265" s="280"/>
      <c r="O265"/>
      <c r="P265"/>
      <c r="Q265"/>
      <c r="R265"/>
      <c r="S265"/>
      <c r="T265"/>
      <c r="U265"/>
      <c r="V265"/>
    </row>
    <row r="266" spans="1:22" s="2" customFormat="1" hidden="1" x14ac:dyDescent="0.3">
      <c r="A266" s="306"/>
      <c r="B266" s="307"/>
      <c r="C266" s="308"/>
      <c r="D266" s="308"/>
      <c r="E266" s="309">
        <f t="shared" si="4"/>
        <v>251610.23585364962</v>
      </c>
      <c r="F266"/>
      <c r="G266" s="95"/>
      <c r="H266" s="96"/>
      <c r="I266" s="97"/>
      <c r="J266" s="98"/>
      <c r="K266" s="128"/>
      <c r="L266" s="127"/>
      <c r="M266" s="279"/>
      <c r="N266" s="280"/>
      <c r="O266"/>
      <c r="P266"/>
      <c r="Q266"/>
      <c r="R266"/>
      <c r="S266"/>
      <c r="T266"/>
      <c r="U266"/>
      <c r="V266"/>
    </row>
    <row r="267" spans="1:22" s="2" customFormat="1" hidden="1" x14ac:dyDescent="0.3">
      <c r="A267" s="306"/>
      <c r="B267" s="307"/>
      <c r="C267" s="308"/>
      <c r="D267" s="308"/>
      <c r="E267" s="309">
        <f t="shared" si="4"/>
        <v>251610.23585364962</v>
      </c>
      <c r="F267"/>
      <c r="G267" s="95"/>
      <c r="H267" s="96"/>
      <c r="I267" s="97"/>
      <c r="J267" s="98"/>
      <c r="K267" s="128"/>
      <c r="L267" s="127"/>
      <c r="M267" s="279"/>
      <c r="N267" s="280"/>
      <c r="O267"/>
      <c r="P267"/>
      <c r="Q267"/>
      <c r="R267"/>
      <c r="S267"/>
      <c r="T267"/>
      <c r="U267"/>
      <c r="V267"/>
    </row>
    <row r="268" spans="1:22" s="2" customFormat="1" hidden="1" x14ac:dyDescent="0.3">
      <c r="A268" s="306"/>
      <c r="B268" s="307"/>
      <c r="C268" s="308"/>
      <c r="D268" s="308"/>
      <c r="E268" s="309">
        <f t="shared" si="4"/>
        <v>251610.23585364962</v>
      </c>
      <c r="F268"/>
      <c r="G268" s="95"/>
      <c r="H268" s="96"/>
      <c r="I268" s="97"/>
      <c r="J268" s="98"/>
      <c r="K268" s="128"/>
      <c r="L268" s="127"/>
      <c r="M268" s="279"/>
      <c r="N268" s="280"/>
      <c r="O268"/>
      <c r="P268"/>
      <c r="Q268"/>
      <c r="R268"/>
      <c r="S268"/>
      <c r="T268"/>
      <c r="U268"/>
      <c r="V268"/>
    </row>
    <row r="269" spans="1:22" s="2" customFormat="1" hidden="1" x14ac:dyDescent="0.3">
      <c r="A269" s="306"/>
      <c r="B269" s="307"/>
      <c r="C269" s="308"/>
      <c r="D269" s="308"/>
      <c r="E269" s="309">
        <f t="shared" si="4"/>
        <v>251610.23585364962</v>
      </c>
      <c r="F269"/>
      <c r="G269" s="95"/>
      <c r="H269" s="96"/>
      <c r="I269" s="97"/>
      <c r="J269" s="98"/>
      <c r="K269" s="128"/>
      <c r="L269" s="127"/>
      <c r="M269" s="279"/>
      <c r="N269" s="280"/>
      <c r="O269"/>
      <c r="P269"/>
      <c r="Q269"/>
      <c r="R269"/>
      <c r="S269"/>
      <c r="T269"/>
      <c r="U269"/>
      <c r="V269"/>
    </row>
    <row r="270" spans="1:22" s="2" customFormat="1" hidden="1" x14ac:dyDescent="0.3">
      <c r="A270" s="306"/>
      <c r="B270" s="307"/>
      <c r="C270" s="308"/>
      <c r="D270" s="308"/>
      <c r="E270" s="309">
        <f t="shared" si="4"/>
        <v>251610.23585364962</v>
      </c>
      <c r="F270"/>
      <c r="G270" s="95"/>
      <c r="H270" s="96"/>
      <c r="I270" s="97"/>
      <c r="J270" s="98"/>
      <c r="K270" s="128"/>
      <c r="L270" s="127"/>
      <c r="M270" s="279"/>
      <c r="N270" s="280"/>
      <c r="O270"/>
      <c r="P270"/>
      <c r="Q270"/>
      <c r="R270"/>
      <c r="S270"/>
      <c r="T270"/>
      <c r="U270"/>
      <c r="V270"/>
    </row>
    <row r="271" spans="1:22" s="2" customFormat="1" hidden="1" x14ac:dyDescent="0.3">
      <c r="A271" s="306"/>
      <c r="B271" s="307"/>
      <c r="C271" s="308"/>
      <c r="D271" s="308"/>
      <c r="E271" s="309">
        <f t="shared" si="4"/>
        <v>251610.23585364962</v>
      </c>
      <c r="F271"/>
      <c r="G271" s="95"/>
      <c r="H271" s="96"/>
      <c r="I271" s="97"/>
      <c r="J271" s="98"/>
      <c r="K271" s="128"/>
      <c r="L271" s="127"/>
      <c r="M271" s="279"/>
      <c r="N271" s="280"/>
      <c r="O271"/>
      <c r="P271"/>
      <c r="Q271"/>
      <c r="R271"/>
      <c r="S271"/>
      <c r="T271"/>
      <c r="U271"/>
      <c r="V271"/>
    </row>
    <row r="272" spans="1:22" s="2" customFormat="1" hidden="1" x14ac:dyDescent="0.3">
      <c r="A272" s="306"/>
      <c r="B272" s="307"/>
      <c r="C272" s="308"/>
      <c r="D272" s="308"/>
      <c r="E272" s="309">
        <f t="shared" si="4"/>
        <v>251610.23585364962</v>
      </c>
      <c r="F272"/>
      <c r="G272" s="95"/>
      <c r="H272" s="96"/>
      <c r="I272" s="97"/>
      <c r="J272" s="98"/>
      <c r="K272" s="128"/>
      <c r="L272" s="127"/>
      <c r="M272" s="279"/>
      <c r="N272" s="280"/>
      <c r="O272"/>
      <c r="P272"/>
      <c r="Q272"/>
      <c r="R272"/>
      <c r="S272"/>
      <c r="T272"/>
      <c r="U272"/>
      <c r="V272"/>
    </row>
    <row r="273" spans="1:22" s="2" customFormat="1" hidden="1" x14ac:dyDescent="0.3">
      <c r="A273" s="306"/>
      <c r="B273" s="307"/>
      <c r="C273" s="308"/>
      <c r="D273" s="308"/>
      <c r="E273" s="309">
        <f t="shared" si="4"/>
        <v>251610.23585364962</v>
      </c>
      <c r="F273"/>
      <c r="G273" s="95"/>
      <c r="H273" s="96"/>
      <c r="I273" s="97"/>
      <c r="J273" s="98"/>
      <c r="K273" s="128"/>
      <c r="L273" s="127"/>
      <c r="M273" s="279"/>
      <c r="N273" s="280"/>
      <c r="O273"/>
      <c r="P273"/>
      <c r="Q273"/>
      <c r="R273"/>
      <c r="S273"/>
      <c r="T273"/>
      <c r="U273"/>
      <c r="V273"/>
    </row>
    <row r="274" spans="1:22" s="2" customFormat="1" x14ac:dyDescent="0.3">
      <c r="A274" s="306"/>
      <c r="B274" s="307"/>
      <c r="C274" s="308"/>
      <c r="D274" s="308"/>
      <c r="E274" s="309">
        <f t="shared" si="4"/>
        <v>251610.23585364962</v>
      </c>
      <c r="F274"/>
      <c r="G274" s="95"/>
      <c r="H274" s="96"/>
      <c r="I274" s="97"/>
      <c r="J274" s="98"/>
      <c r="K274" s="128"/>
      <c r="L274" s="127"/>
      <c r="M274" s="279"/>
      <c r="N274" s="280"/>
      <c r="O274"/>
      <c r="P274"/>
      <c r="Q274"/>
      <c r="R274"/>
      <c r="S274"/>
      <c r="T274"/>
      <c r="U274"/>
      <c r="V274"/>
    </row>
    <row r="275" spans="1:22" s="2" customFormat="1" hidden="1" x14ac:dyDescent="0.3">
      <c r="A275" s="306"/>
      <c r="B275" s="307"/>
      <c r="C275" s="308"/>
      <c r="D275" s="308"/>
      <c r="E275" s="309">
        <f t="shared" si="4"/>
        <v>251610.23585364962</v>
      </c>
      <c r="F275"/>
      <c r="G275" s="95"/>
      <c r="H275" s="96"/>
      <c r="I275" s="97"/>
      <c r="J275" s="98"/>
      <c r="K275" s="128"/>
      <c r="L275" s="127"/>
      <c r="M275" s="279"/>
      <c r="N275" s="280"/>
      <c r="O275"/>
      <c r="P275"/>
      <c r="Q275"/>
      <c r="R275"/>
      <c r="S275"/>
      <c r="T275"/>
      <c r="U275"/>
      <c r="V275"/>
    </row>
    <row r="276" spans="1:22" s="2" customFormat="1" hidden="1" x14ac:dyDescent="0.3">
      <c r="A276" s="306"/>
      <c r="B276" s="307"/>
      <c r="C276" s="308"/>
      <c r="D276" s="308"/>
      <c r="E276" s="309">
        <f t="shared" si="4"/>
        <v>251610.23585364962</v>
      </c>
      <c r="F276"/>
      <c r="G276" s="95"/>
      <c r="H276" s="96"/>
      <c r="I276" s="97"/>
      <c r="J276" s="98"/>
      <c r="K276" s="128"/>
      <c r="L276" s="127"/>
      <c r="M276" s="279"/>
      <c r="N276" s="280"/>
      <c r="O276"/>
      <c r="P276"/>
      <c r="Q276"/>
      <c r="R276"/>
      <c r="S276"/>
      <c r="T276"/>
      <c r="U276"/>
      <c r="V276"/>
    </row>
    <row r="277" spans="1:22" s="2" customFormat="1" hidden="1" x14ac:dyDescent="0.3">
      <c r="A277" s="306"/>
      <c r="B277" s="307"/>
      <c r="C277" s="308"/>
      <c r="D277" s="308"/>
      <c r="E277" s="309">
        <f t="shared" si="4"/>
        <v>251610.23585364962</v>
      </c>
      <c r="F277"/>
      <c r="G277" s="95"/>
      <c r="H277" s="96"/>
      <c r="I277" s="97"/>
      <c r="J277" s="98"/>
      <c r="K277" s="128"/>
      <c r="L277" s="127"/>
      <c r="M277" s="279"/>
      <c r="N277" s="280"/>
      <c r="O277"/>
      <c r="P277"/>
      <c r="Q277"/>
      <c r="R277"/>
      <c r="S277"/>
      <c r="T277"/>
      <c r="U277"/>
      <c r="V277"/>
    </row>
    <row r="278" spans="1:22" s="2" customFormat="1" hidden="1" x14ac:dyDescent="0.3">
      <c r="A278" s="306"/>
      <c r="B278" s="307"/>
      <c r="C278" s="308"/>
      <c r="D278" s="308"/>
      <c r="E278" s="309">
        <f t="shared" si="4"/>
        <v>251610.23585364962</v>
      </c>
      <c r="F278"/>
      <c r="G278" s="95"/>
      <c r="H278" s="96"/>
      <c r="I278" s="97"/>
      <c r="J278" s="98"/>
      <c r="K278" s="128"/>
      <c r="L278" s="127"/>
      <c r="M278" s="279"/>
      <c r="N278" s="280"/>
      <c r="O278"/>
      <c r="P278"/>
      <c r="Q278"/>
      <c r="R278"/>
      <c r="S278"/>
      <c r="T278"/>
      <c r="U278"/>
      <c r="V278"/>
    </row>
    <row r="279" spans="1:22" s="2" customFormat="1" hidden="1" x14ac:dyDescent="0.3">
      <c r="A279" s="306"/>
      <c r="B279" s="307"/>
      <c r="C279" s="308"/>
      <c r="D279" s="308"/>
      <c r="E279" s="309">
        <f t="shared" si="4"/>
        <v>251610.23585364962</v>
      </c>
      <c r="F279"/>
      <c r="G279" s="95"/>
      <c r="H279" s="96"/>
      <c r="I279" s="97"/>
      <c r="J279" s="98"/>
      <c r="K279" s="128"/>
      <c r="L279" s="127"/>
      <c r="M279" s="279"/>
      <c r="N279" s="280"/>
      <c r="O279"/>
      <c r="P279"/>
      <c r="Q279"/>
      <c r="R279"/>
      <c r="S279"/>
      <c r="T279"/>
      <c r="U279"/>
      <c r="V279"/>
    </row>
    <row r="280" spans="1:22" s="2" customFormat="1" hidden="1" x14ac:dyDescent="0.3">
      <c r="A280" s="306"/>
      <c r="B280" s="307"/>
      <c r="C280" s="308"/>
      <c r="D280" s="308"/>
      <c r="E280" s="309">
        <f t="shared" si="4"/>
        <v>251610.23585364962</v>
      </c>
      <c r="F280"/>
      <c r="G280" s="95"/>
      <c r="H280" s="96"/>
      <c r="I280" s="97"/>
      <c r="J280" s="98"/>
      <c r="K280" s="128"/>
      <c r="L280" s="127"/>
      <c r="M280" s="279"/>
      <c r="N280" s="280"/>
      <c r="O280"/>
      <c r="P280"/>
      <c r="Q280"/>
      <c r="R280"/>
      <c r="S280"/>
      <c r="T280"/>
      <c r="U280"/>
      <c r="V280"/>
    </row>
    <row r="281" spans="1:22" s="2" customFormat="1" hidden="1" x14ac:dyDescent="0.3">
      <c r="A281" s="306"/>
      <c r="B281" s="307"/>
      <c r="C281" s="308"/>
      <c r="D281" s="308"/>
      <c r="E281" s="309">
        <f t="shared" si="4"/>
        <v>251610.23585364962</v>
      </c>
      <c r="F281"/>
      <c r="G281" s="95"/>
      <c r="H281" s="96"/>
      <c r="I281" s="97"/>
      <c r="J281" s="98"/>
      <c r="K281" s="128"/>
      <c r="L281" s="127"/>
      <c r="M281" s="279"/>
      <c r="N281" s="280"/>
      <c r="O281"/>
      <c r="P281"/>
      <c r="Q281"/>
      <c r="R281"/>
      <c r="S281"/>
      <c r="T281"/>
      <c r="U281"/>
      <c r="V281"/>
    </row>
    <row r="282" spans="1:22" s="2" customFormat="1" hidden="1" x14ac:dyDescent="0.3">
      <c r="A282" s="306"/>
      <c r="B282" s="307"/>
      <c r="C282" s="308"/>
      <c r="D282" s="308"/>
      <c r="E282" s="309">
        <f t="shared" si="4"/>
        <v>251610.23585364962</v>
      </c>
      <c r="F282"/>
      <c r="G282" s="95"/>
      <c r="H282" s="96"/>
      <c r="I282" s="97"/>
      <c r="J282" s="98"/>
      <c r="K282" s="128"/>
      <c r="L282" s="127"/>
      <c r="M282" s="279"/>
      <c r="N282" s="280"/>
      <c r="O282"/>
      <c r="P282"/>
      <c r="Q282"/>
      <c r="R282"/>
      <c r="S282"/>
      <c r="T282"/>
      <c r="U282"/>
      <c r="V282"/>
    </row>
    <row r="283" spans="1:22" s="2" customFormat="1" hidden="1" x14ac:dyDescent="0.3">
      <c r="A283" s="306"/>
      <c r="B283" s="307"/>
      <c r="C283" s="308"/>
      <c r="D283" s="308"/>
      <c r="E283" s="309">
        <f t="shared" si="4"/>
        <v>251610.23585364962</v>
      </c>
      <c r="F283"/>
      <c r="G283" s="95"/>
      <c r="H283" s="96"/>
      <c r="I283" s="97"/>
      <c r="J283" s="98"/>
      <c r="K283" s="128"/>
      <c r="L283" s="127"/>
      <c r="M283" s="279"/>
      <c r="N283" s="280"/>
      <c r="O283"/>
      <c r="P283"/>
      <c r="Q283"/>
      <c r="R283"/>
      <c r="S283"/>
      <c r="T283"/>
      <c r="U283"/>
      <c r="V283"/>
    </row>
    <row r="284" spans="1:22" s="2" customFormat="1" hidden="1" x14ac:dyDescent="0.3">
      <c r="A284" s="306"/>
      <c r="B284" s="307"/>
      <c r="C284" s="308"/>
      <c r="D284" s="308"/>
      <c r="E284" s="309">
        <f t="shared" si="4"/>
        <v>251610.23585364962</v>
      </c>
      <c r="F284"/>
      <c r="G284" s="95"/>
      <c r="H284" s="96"/>
      <c r="I284" s="97"/>
      <c r="J284" s="98"/>
      <c r="K284" s="128"/>
      <c r="L284" s="127"/>
      <c r="M284" s="279"/>
      <c r="N284" s="280"/>
      <c r="O284"/>
      <c r="P284"/>
      <c r="Q284"/>
      <c r="R284"/>
      <c r="S284"/>
      <c r="T284"/>
      <c r="U284"/>
      <c r="V284"/>
    </row>
    <row r="285" spans="1:22" s="2" customFormat="1" hidden="1" x14ac:dyDescent="0.3">
      <c r="A285" s="306"/>
      <c r="B285" s="307"/>
      <c r="C285" s="308"/>
      <c r="D285" s="308"/>
      <c r="E285" s="309">
        <f t="shared" si="4"/>
        <v>251610.23585364962</v>
      </c>
      <c r="F285"/>
      <c r="G285" s="95"/>
      <c r="H285" s="96"/>
      <c r="I285" s="97"/>
      <c r="J285" s="98"/>
      <c r="K285" s="128"/>
      <c r="L285" s="127"/>
      <c r="M285" s="279"/>
      <c r="N285" s="280"/>
      <c r="O285"/>
      <c r="P285"/>
      <c r="Q285"/>
      <c r="R285"/>
      <c r="S285"/>
      <c r="T285"/>
      <c r="U285"/>
      <c r="V285"/>
    </row>
    <row r="286" spans="1:22" s="2" customFormat="1" hidden="1" x14ac:dyDescent="0.3">
      <c r="A286" s="306"/>
      <c r="B286" s="307"/>
      <c r="C286" s="308"/>
      <c r="D286" s="308"/>
      <c r="E286" s="309">
        <f t="shared" si="4"/>
        <v>251610.23585364962</v>
      </c>
      <c r="F286"/>
      <c r="G286" s="95"/>
      <c r="H286" s="96"/>
      <c r="I286" s="97"/>
      <c r="J286" s="98"/>
      <c r="K286" s="128"/>
      <c r="L286" s="127"/>
      <c r="M286" s="279"/>
      <c r="N286" s="280"/>
      <c r="O286"/>
      <c r="P286"/>
      <c r="Q286"/>
      <c r="R286"/>
      <c r="S286"/>
      <c r="T286"/>
      <c r="U286"/>
      <c r="V286"/>
    </row>
    <row r="287" spans="1:22" s="2" customFormat="1" hidden="1" x14ac:dyDescent="0.3">
      <c r="A287" s="306"/>
      <c r="B287" s="307"/>
      <c r="C287" s="308"/>
      <c r="D287" s="308"/>
      <c r="E287" s="309">
        <f t="shared" si="4"/>
        <v>251610.23585364962</v>
      </c>
      <c r="F287"/>
      <c r="G287" s="95"/>
      <c r="H287" s="96"/>
      <c r="I287" s="97"/>
      <c r="J287" s="98"/>
      <c r="K287" s="128"/>
      <c r="L287" s="127"/>
      <c r="M287" s="279"/>
      <c r="N287" s="280"/>
      <c r="O287"/>
      <c r="P287"/>
      <c r="Q287"/>
      <c r="R287"/>
      <c r="S287"/>
      <c r="T287"/>
      <c r="U287"/>
      <c r="V287"/>
    </row>
    <row r="288" spans="1:22" s="2" customFormat="1" hidden="1" x14ac:dyDescent="0.3">
      <c r="A288" s="306"/>
      <c r="B288" s="307"/>
      <c r="C288" s="308"/>
      <c r="D288" s="308"/>
      <c r="E288" s="309">
        <f t="shared" si="4"/>
        <v>251610.23585364962</v>
      </c>
      <c r="F288"/>
      <c r="G288" s="95"/>
      <c r="H288" s="96"/>
      <c r="I288" s="97"/>
      <c r="J288" s="98"/>
      <c r="K288" s="128"/>
      <c r="L288" s="127"/>
      <c r="M288" s="279"/>
      <c r="N288" s="280"/>
      <c r="O288"/>
      <c r="P288"/>
      <c r="Q288"/>
      <c r="R288"/>
      <c r="S288"/>
      <c r="T288"/>
      <c r="U288"/>
      <c r="V288"/>
    </row>
    <row r="289" spans="1:22" s="2" customFormat="1" hidden="1" x14ac:dyDescent="0.3">
      <c r="A289" s="306"/>
      <c r="B289" s="307"/>
      <c r="C289" s="308"/>
      <c r="D289" s="308"/>
      <c r="E289" s="309">
        <f t="shared" si="4"/>
        <v>251610.23585364962</v>
      </c>
      <c r="F289"/>
      <c r="G289" s="95"/>
      <c r="H289" s="96"/>
      <c r="I289" s="97"/>
      <c r="J289" s="98"/>
      <c r="K289" s="128"/>
      <c r="L289" s="127"/>
      <c r="M289" s="279"/>
      <c r="N289" s="280"/>
      <c r="O289"/>
      <c r="P289"/>
      <c r="Q289"/>
      <c r="R289"/>
      <c r="S289"/>
      <c r="T289"/>
      <c r="U289"/>
      <c r="V289"/>
    </row>
    <row r="290" spans="1:22" s="2" customFormat="1" hidden="1" x14ac:dyDescent="0.3">
      <c r="A290" s="306"/>
      <c r="B290" s="307"/>
      <c r="C290" s="308"/>
      <c r="D290" s="308"/>
      <c r="E290" s="309">
        <f t="shared" si="4"/>
        <v>251610.23585364962</v>
      </c>
      <c r="F290"/>
      <c r="G290" s="95"/>
      <c r="H290" s="96"/>
      <c r="I290" s="97"/>
      <c r="J290" s="98"/>
      <c r="K290" s="128"/>
      <c r="L290" s="127"/>
      <c r="M290" s="279"/>
      <c r="N290" s="280"/>
      <c r="O290"/>
      <c r="P290"/>
      <c r="Q290"/>
      <c r="R290"/>
      <c r="S290"/>
      <c r="T290"/>
      <c r="U290"/>
      <c r="V290"/>
    </row>
    <row r="291" spans="1:22" s="2" customFormat="1" hidden="1" x14ac:dyDescent="0.3">
      <c r="A291" s="306"/>
      <c r="B291" s="307"/>
      <c r="C291" s="308"/>
      <c r="D291" s="308"/>
      <c r="E291" s="309">
        <f t="shared" si="4"/>
        <v>251610.23585364962</v>
      </c>
      <c r="F291"/>
      <c r="G291" s="95"/>
      <c r="H291" s="96"/>
      <c r="I291" s="97"/>
      <c r="J291" s="98"/>
      <c r="K291" s="128"/>
      <c r="L291" s="127"/>
      <c r="M291" s="279"/>
      <c r="N291" s="280"/>
      <c r="O291"/>
      <c r="P291"/>
      <c r="Q291"/>
      <c r="R291"/>
      <c r="S291"/>
      <c r="T291"/>
      <c r="U291"/>
      <c r="V291"/>
    </row>
    <row r="292" spans="1:22" s="2" customFormat="1" hidden="1" x14ac:dyDescent="0.3">
      <c r="A292" s="306"/>
      <c r="B292" s="307"/>
      <c r="C292" s="308"/>
      <c r="D292" s="308"/>
      <c r="E292" s="309">
        <f t="shared" si="4"/>
        <v>251610.23585364962</v>
      </c>
      <c r="F292"/>
      <c r="G292" s="95"/>
      <c r="H292" s="96"/>
      <c r="I292" s="97"/>
      <c r="J292" s="98"/>
      <c r="K292" s="128"/>
      <c r="L292" s="127"/>
      <c r="M292" s="279"/>
      <c r="N292" s="280"/>
      <c r="O292"/>
      <c r="P292"/>
      <c r="Q292"/>
      <c r="R292"/>
      <c r="S292"/>
      <c r="T292"/>
      <c r="U292"/>
      <c r="V292"/>
    </row>
    <row r="293" spans="1:22" s="2" customFormat="1" hidden="1" x14ac:dyDescent="0.3">
      <c r="A293" s="306"/>
      <c r="B293" s="307"/>
      <c r="C293" s="308"/>
      <c r="D293" s="308"/>
      <c r="E293" s="309">
        <f t="shared" si="4"/>
        <v>251610.23585364962</v>
      </c>
      <c r="F293"/>
      <c r="G293" s="95"/>
      <c r="H293" s="96"/>
      <c r="I293" s="97"/>
      <c r="J293" s="98"/>
      <c r="K293" s="128"/>
      <c r="L293" s="127"/>
      <c r="M293" s="279"/>
      <c r="N293" s="280"/>
      <c r="O293"/>
      <c r="P293"/>
      <c r="Q293"/>
      <c r="R293"/>
      <c r="S293"/>
      <c r="T293"/>
      <c r="U293"/>
      <c r="V293"/>
    </row>
    <row r="294" spans="1:22" s="2" customFormat="1" hidden="1" x14ac:dyDescent="0.3">
      <c r="A294" s="306"/>
      <c r="B294" s="307"/>
      <c r="C294" s="308"/>
      <c r="D294" s="308"/>
      <c r="E294" s="309">
        <f t="shared" si="4"/>
        <v>251610.23585364962</v>
      </c>
      <c r="F294"/>
      <c r="G294" s="95"/>
      <c r="H294" s="96"/>
      <c r="I294" s="97"/>
      <c r="J294" s="98"/>
      <c r="K294" s="128"/>
      <c r="L294" s="127"/>
      <c r="M294" s="279"/>
      <c r="N294" s="280"/>
      <c r="O294"/>
      <c r="P294"/>
      <c r="Q294"/>
      <c r="R294"/>
      <c r="S294"/>
      <c r="T294"/>
      <c r="U294"/>
      <c r="V294"/>
    </row>
    <row r="295" spans="1:22" s="2" customFormat="1" hidden="1" x14ac:dyDescent="0.3">
      <c r="A295" s="306"/>
      <c r="B295" s="307"/>
      <c r="C295" s="308"/>
      <c r="D295" s="308"/>
      <c r="E295" s="309">
        <f t="shared" si="4"/>
        <v>251610.23585364962</v>
      </c>
      <c r="F295"/>
      <c r="G295" s="95"/>
      <c r="H295" s="96"/>
      <c r="I295" s="97"/>
      <c r="J295" s="98"/>
      <c r="K295" s="128"/>
      <c r="L295" s="127"/>
      <c r="M295" s="279"/>
      <c r="N295" s="280"/>
      <c r="O295"/>
      <c r="P295"/>
      <c r="Q295"/>
      <c r="R295"/>
      <c r="S295"/>
      <c r="T295"/>
      <c r="U295"/>
      <c r="V295"/>
    </row>
    <row r="296" spans="1:22" s="2" customFormat="1" hidden="1" x14ac:dyDescent="0.3">
      <c r="A296" s="306"/>
      <c r="B296" s="307"/>
      <c r="C296" s="308"/>
      <c r="D296" s="308"/>
      <c r="E296" s="309">
        <f t="shared" si="4"/>
        <v>251610.23585364962</v>
      </c>
      <c r="F296"/>
      <c r="G296" s="95"/>
      <c r="H296" s="96"/>
      <c r="I296" s="97"/>
      <c r="J296" s="98"/>
      <c r="K296" s="128"/>
      <c r="L296" s="127"/>
      <c r="M296" s="279"/>
      <c r="N296" s="280"/>
      <c r="O296"/>
      <c r="P296"/>
      <c r="Q296"/>
      <c r="R296"/>
      <c r="S296"/>
      <c r="T296"/>
      <c r="U296"/>
      <c r="V296"/>
    </row>
    <row r="297" spans="1:22" s="2" customFormat="1" hidden="1" x14ac:dyDescent="0.3">
      <c r="A297" s="306"/>
      <c r="B297" s="307"/>
      <c r="C297" s="308"/>
      <c r="D297" s="308"/>
      <c r="E297" s="309">
        <f t="shared" si="4"/>
        <v>251610.23585364962</v>
      </c>
      <c r="F297"/>
      <c r="G297" s="95"/>
      <c r="H297" s="96"/>
      <c r="I297" s="97"/>
      <c r="J297" s="98"/>
      <c r="K297" s="128"/>
      <c r="L297" s="127"/>
      <c r="M297" s="279"/>
      <c r="N297" s="280"/>
      <c r="O297"/>
      <c r="P297"/>
      <c r="Q297"/>
      <c r="R297"/>
      <c r="S297"/>
      <c r="T297"/>
      <c r="U297"/>
      <c r="V297"/>
    </row>
    <row r="298" spans="1:22" s="2" customFormat="1" hidden="1" x14ac:dyDescent="0.3">
      <c r="A298" s="306"/>
      <c r="B298" s="307"/>
      <c r="C298" s="308"/>
      <c r="D298" s="308"/>
      <c r="E298" s="309">
        <f t="shared" si="4"/>
        <v>251610.23585364962</v>
      </c>
      <c r="F298"/>
      <c r="G298" s="95"/>
      <c r="H298" s="96"/>
      <c r="I298" s="97"/>
      <c r="J298" s="98"/>
      <c r="K298" s="128"/>
      <c r="L298" s="127"/>
      <c r="M298" s="279"/>
      <c r="N298" s="280"/>
      <c r="O298"/>
      <c r="P298"/>
      <c r="Q298"/>
      <c r="R298"/>
      <c r="S298"/>
      <c r="T298"/>
      <c r="U298"/>
      <c r="V298"/>
    </row>
    <row r="299" spans="1:22" s="2" customFormat="1" hidden="1" x14ac:dyDescent="0.3">
      <c r="A299" s="306"/>
      <c r="B299" s="307"/>
      <c r="C299" s="308"/>
      <c r="D299" s="308"/>
      <c r="E299" s="309">
        <f t="shared" si="4"/>
        <v>251610.23585364962</v>
      </c>
      <c r="F299"/>
      <c r="G299" s="95"/>
      <c r="H299" s="96"/>
      <c r="I299" s="97"/>
      <c r="J299" s="98"/>
      <c r="K299" s="128"/>
      <c r="L299" s="127"/>
      <c r="M299" s="279"/>
      <c r="N299" s="280"/>
      <c r="O299"/>
      <c r="P299"/>
      <c r="Q299"/>
      <c r="R299"/>
      <c r="S299"/>
      <c r="T299"/>
      <c r="U299"/>
      <c r="V299"/>
    </row>
    <row r="300" spans="1:22" s="2" customFormat="1" hidden="1" x14ac:dyDescent="0.3">
      <c r="A300" s="306"/>
      <c r="B300" s="307"/>
      <c r="C300" s="308"/>
      <c r="D300" s="308"/>
      <c r="E300" s="309">
        <f t="shared" si="4"/>
        <v>251610.23585364962</v>
      </c>
      <c r="F300"/>
      <c r="G300" s="95"/>
      <c r="H300" s="96"/>
      <c r="I300" s="97"/>
      <c r="J300" s="98"/>
      <c r="K300" s="128"/>
      <c r="L300" s="127"/>
      <c r="M300" s="279"/>
      <c r="N300" s="280"/>
      <c r="O300"/>
      <c r="P300"/>
      <c r="Q300"/>
      <c r="R300"/>
      <c r="S300"/>
      <c r="T300"/>
      <c r="U300"/>
      <c r="V300"/>
    </row>
    <row r="301" spans="1:22" s="2" customFormat="1" hidden="1" x14ac:dyDescent="0.3">
      <c r="A301" s="306"/>
      <c r="B301" s="307"/>
      <c r="C301" s="308"/>
      <c r="D301" s="308"/>
      <c r="E301" s="309">
        <f t="shared" si="4"/>
        <v>251610.23585364962</v>
      </c>
      <c r="F301"/>
      <c r="G301" s="95"/>
      <c r="H301" s="96"/>
      <c r="I301" s="97"/>
      <c r="J301" s="98"/>
      <c r="K301" s="128"/>
      <c r="L301" s="127"/>
      <c r="M301" s="279"/>
      <c r="N301" s="280"/>
      <c r="O301"/>
      <c r="P301"/>
      <c r="Q301"/>
      <c r="R301"/>
      <c r="S301"/>
      <c r="T301"/>
      <c r="U301"/>
      <c r="V301"/>
    </row>
    <row r="302" spans="1:22" s="2" customFormat="1" hidden="1" x14ac:dyDescent="0.3">
      <c r="A302" s="306"/>
      <c r="B302" s="307"/>
      <c r="C302" s="308"/>
      <c r="D302" s="308"/>
      <c r="E302" s="309">
        <f t="shared" si="4"/>
        <v>251610.23585364962</v>
      </c>
      <c r="F302"/>
      <c r="G302" s="95"/>
      <c r="H302" s="96"/>
      <c r="I302" s="97"/>
      <c r="J302" s="98"/>
      <c r="K302" s="128"/>
      <c r="L302" s="127"/>
      <c r="M302" s="279"/>
      <c r="N302" s="280"/>
      <c r="O302"/>
      <c r="P302"/>
      <c r="Q302"/>
      <c r="R302"/>
      <c r="S302"/>
      <c r="T302"/>
      <c r="U302"/>
      <c r="V302"/>
    </row>
    <row r="303" spans="1:22" s="2" customFormat="1" hidden="1" x14ac:dyDescent="0.3">
      <c r="A303" s="306"/>
      <c r="B303" s="307"/>
      <c r="C303" s="308"/>
      <c r="D303" s="308"/>
      <c r="E303" s="309">
        <f t="shared" si="4"/>
        <v>251610.23585364962</v>
      </c>
      <c r="F303"/>
      <c r="G303" s="95"/>
      <c r="H303" s="96"/>
      <c r="I303" s="97"/>
      <c r="J303" s="98"/>
      <c r="K303" s="128"/>
      <c r="L303" s="127"/>
      <c r="M303" s="279"/>
      <c r="N303" s="280"/>
      <c r="O303"/>
      <c r="P303"/>
      <c r="Q303"/>
      <c r="R303"/>
      <c r="S303"/>
      <c r="T303"/>
      <c r="U303"/>
      <c r="V303"/>
    </row>
    <row r="304" spans="1:22" s="2" customFormat="1" hidden="1" x14ac:dyDescent="0.3">
      <c r="A304" s="306"/>
      <c r="B304" s="307"/>
      <c r="C304" s="308"/>
      <c r="D304" s="308"/>
      <c r="E304" s="309">
        <f t="shared" si="4"/>
        <v>251610.23585364962</v>
      </c>
      <c r="F304"/>
      <c r="G304" s="95"/>
      <c r="H304" s="96"/>
      <c r="I304" s="97"/>
      <c r="J304" s="98"/>
      <c r="K304" s="128"/>
      <c r="L304" s="127"/>
      <c r="M304" s="279"/>
      <c r="N304" s="280"/>
      <c r="O304"/>
      <c r="P304"/>
      <c r="Q304"/>
      <c r="R304"/>
      <c r="S304"/>
      <c r="T304"/>
      <c r="U304"/>
      <c r="V304"/>
    </row>
    <row r="305" spans="1:22" s="2" customFormat="1" hidden="1" x14ac:dyDescent="0.3">
      <c r="A305" s="306"/>
      <c r="B305" s="307"/>
      <c r="C305" s="308"/>
      <c r="D305" s="308"/>
      <c r="E305" s="309">
        <f t="shared" si="4"/>
        <v>251610.23585364962</v>
      </c>
      <c r="F305"/>
      <c r="G305" s="95"/>
      <c r="H305" s="96"/>
      <c r="I305" s="97"/>
      <c r="J305" s="98"/>
      <c r="K305" s="128"/>
      <c r="L305" s="127"/>
      <c r="M305" s="279"/>
      <c r="N305" s="280"/>
      <c r="O305"/>
      <c r="P305"/>
      <c r="Q305"/>
      <c r="R305"/>
      <c r="S305"/>
      <c r="T305"/>
      <c r="U305"/>
      <c r="V305"/>
    </row>
    <row r="306" spans="1:22" s="2" customFormat="1" hidden="1" x14ac:dyDescent="0.3">
      <c r="A306" s="306"/>
      <c r="B306" s="307"/>
      <c r="C306" s="308"/>
      <c r="D306" s="308"/>
      <c r="E306" s="309">
        <f t="shared" si="4"/>
        <v>251610.23585364962</v>
      </c>
      <c r="F306"/>
      <c r="G306" s="95"/>
      <c r="H306" s="96"/>
      <c r="I306" s="97"/>
      <c r="J306" s="98"/>
      <c r="K306" s="128"/>
      <c r="L306" s="127"/>
      <c r="M306" s="279"/>
      <c r="N306" s="280"/>
      <c r="O306"/>
      <c r="P306"/>
      <c r="Q306"/>
      <c r="R306"/>
      <c r="S306"/>
      <c r="T306"/>
      <c r="U306"/>
      <c r="V306"/>
    </row>
    <row r="307" spans="1:22" s="2" customFormat="1" hidden="1" x14ac:dyDescent="0.3">
      <c r="A307" s="306"/>
      <c r="B307" s="307"/>
      <c r="C307" s="308"/>
      <c r="D307" s="308"/>
      <c r="E307" s="309">
        <f t="shared" si="4"/>
        <v>251610.23585364962</v>
      </c>
      <c r="F307"/>
      <c r="G307" s="95"/>
      <c r="H307" s="96"/>
      <c r="I307" s="97"/>
      <c r="J307" s="98"/>
      <c r="K307" s="128"/>
      <c r="L307" s="127"/>
      <c r="M307" s="279"/>
      <c r="N307" s="280"/>
      <c r="O307"/>
      <c r="P307"/>
      <c r="Q307"/>
      <c r="R307"/>
      <c r="S307"/>
      <c r="T307"/>
      <c r="U307"/>
      <c r="V307"/>
    </row>
    <row r="308" spans="1:22" s="2" customFormat="1" hidden="1" x14ac:dyDescent="0.3">
      <c r="A308" s="306"/>
      <c r="B308" s="307"/>
      <c r="C308" s="308"/>
      <c r="D308" s="308"/>
      <c r="E308" s="309">
        <f t="shared" si="4"/>
        <v>251610.23585364962</v>
      </c>
      <c r="F308"/>
      <c r="G308" s="95"/>
      <c r="H308" s="96"/>
      <c r="I308" s="97"/>
      <c r="J308" s="98"/>
      <c r="K308" s="128"/>
      <c r="L308" s="127"/>
      <c r="M308" s="279"/>
      <c r="N308" s="280"/>
      <c r="O308"/>
      <c r="P308"/>
      <c r="Q308"/>
      <c r="R308"/>
      <c r="S308"/>
      <c r="T308"/>
      <c r="U308"/>
      <c r="V308"/>
    </row>
    <row r="309" spans="1:22" s="2" customFormat="1" hidden="1" x14ac:dyDescent="0.3">
      <c r="A309" s="306"/>
      <c r="B309" s="307"/>
      <c r="C309" s="308"/>
      <c r="D309" s="308"/>
      <c r="E309" s="309">
        <f t="shared" si="4"/>
        <v>251610.23585364962</v>
      </c>
      <c r="F309"/>
      <c r="G309" s="95"/>
      <c r="H309" s="96"/>
      <c r="I309" s="97"/>
      <c r="J309" s="98"/>
      <c r="K309" s="128"/>
      <c r="L309" s="127"/>
      <c r="M309" s="279"/>
      <c r="N309" s="280"/>
      <c r="O309"/>
      <c r="P309"/>
      <c r="Q309"/>
      <c r="R309"/>
      <c r="S309"/>
      <c r="T309"/>
      <c r="U309"/>
      <c r="V309"/>
    </row>
    <row r="310" spans="1:22" s="2" customFormat="1" hidden="1" x14ac:dyDescent="0.3">
      <c r="A310" s="306"/>
      <c r="B310" s="307"/>
      <c r="C310" s="308"/>
      <c r="D310" s="308"/>
      <c r="E310" s="309">
        <f t="shared" si="4"/>
        <v>251610.23585364962</v>
      </c>
      <c r="F310"/>
      <c r="G310" s="95"/>
      <c r="H310" s="96"/>
      <c r="I310" s="97"/>
      <c r="J310" s="98"/>
      <c r="K310" s="128"/>
      <c r="L310" s="127"/>
      <c r="M310" s="279"/>
      <c r="N310" s="280"/>
      <c r="O310"/>
      <c r="P310"/>
      <c r="Q310"/>
      <c r="R310"/>
      <c r="S310"/>
      <c r="T310"/>
      <c r="U310"/>
      <c r="V310"/>
    </row>
    <row r="311" spans="1:22" s="2" customFormat="1" hidden="1" x14ac:dyDescent="0.3">
      <c r="A311" s="306"/>
      <c r="B311" s="307"/>
      <c r="C311" s="308"/>
      <c r="D311" s="308"/>
      <c r="E311" s="309">
        <f t="shared" si="4"/>
        <v>251610.23585364962</v>
      </c>
      <c r="F311"/>
      <c r="G311" s="95"/>
      <c r="H311" s="96"/>
      <c r="I311" s="97"/>
      <c r="J311" s="98"/>
      <c r="K311" s="128"/>
      <c r="L311" s="127"/>
      <c r="M311" s="279"/>
      <c r="N311" s="280"/>
      <c r="O311"/>
      <c r="P311"/>
      <c r="Q311"/>
      <c r="R311"/>
      <c r="S311"/>
      <c r="T311"/>
      <c r="U311"/>
      <c r="V311"/>
    </row>
    <row r="312" spans="1:22" s="2" customFormat="1" hidden="1" x14ac:dyDescent="0.3">
      <c r="A312" s="306"/>
      <c r="B312" s="307"/>
      <c r="C312" s="308"/>
      <c r="D312" s="308"/>
      <c r="E312" s="309">
        <f t="shared" si="4"/>
        <v>251610.23585364962</v>
      </c>
      <c r="F312"/>
      <c r="G312" s="95"/>
      <c r="H312" s="96"/>
      <c r="I312" s="97"/>
      <c r="J312" s="98"/>
      <c r="K312" s="128"/>
      <c r="L312" s="127"/>
      <c r="M312" s="279"/>
      <c r="N312" s="280"/>
      <c r="O312"/>
      <c r="P312"/>
      <c r="Q312"/>
      <c r="R312"/>
      <c r="S312"/>
      <c r="T312"/>
      <c r="U312"/>
      <c r="V312"/>
    </row>
    <row r="313" spans="1:22" s="2" customFormat="1" hidden="1" x14ac:dyDescent="0.3">
      <c r="A313" s="306"/>
      <c r="B313" s="307"/>
      <c r="C313" s="308"/>
      <c r="D313" s="308"/>
      <c r="E313" s="309">
        <f t="shared" si="4"/>
        <v>251610.23585364962</v>
      </c>
      <c r="F313"/>
      <c r="G313" s="95"/>
      <c r="H313" s="96"/>
      <c r="I313" s="97"/>
      <c r="J313" s="98"/>
      <c r="K313" s="128"/>
      <c r="L313" s="127"/>
      <c r="M313" s="279"/>
      <c r="N313" s="280"/>
      <c r="O313"/>
      <c r="P313"/>
      <c r="Q313"/>
      <c r="R313"/>
      <c r="S313"/>
      <c r="T313"/>
      <c r="U313"/>
      <c r="V313"/>
    </row>
    <row r="314" spans="1:22" s="2" customFormat="1" hidden="1" x14ac:dyDescent="0.3">
      <c r="A314" s="306"/>
      <c r="B314" s="307"/>
      <c r="C314" s="308"/>
      <c r="D314" s="308"/>
      <c r="E314" s="309">
        <f t="shared" si="4"/>
        <v>251610.23585364962</v>
      </c>
      <c r="F314"/>
      <c r="G314" s="95"/>
      <c r="H314" s="96"/>
      <c r="I314" s="97"/>
      <c r="J314" s="98"/>
      <c r="K314" s="128"/>
      <c r="L314" s="127"/>
      <c r="M314" s="279"/>
      <c r="N314" s="280"/>
      <c r="O314"/>
      <c r="P314"/>
      <c r="Q314"/>
      <c r="R314"/>
      <c r="S314"/>
      <c r="T314"/>
      <c r="U314"/>
      <c r="V314"/>
    </row>
    <row r="315" spans="1:22" s="2" customFormat="1" hidden="1" x14ac:dyDescent="0.3">
      <c r="A315" s="306"/>
      <c r="B315" s="307"/>
      <c r="C315" s="308"/>
      <c r="D315" s="308"/>
      <c r="E315" s="309">
        <f t="shared" si="4"/>
        <v>251610.23585364962</v>
      </c>
      <c r="F315"/>
      <c r="G315" s="95"/>
      <c r="H315" s="96"/>
      <c r="I315" s="97"/>
      <c r="J315" s="98"/>
      <c r="K315" s="128"/>
      <c r="L315" s="127"/>
      <c r="M315" s="279"/>
      <c r="N315" s="280"/>
      <c r="O315"/>
      <c r="P315"/>
      <c r="Q315"/>
      <c r="R315"/>
      <c r="S315"/>
      <c r="T315"/>
      <c r="U315"/>
      <c r="V315"/>
    </row>
    <row r="316" spans="1:22" s="2" customFormat="1" hidden="1" x14ac:dyDescent="0.3">
      <c r="A316" s="306"/>
      <c r="B316" s="307"/>
      <c r="C316" s="308"/>
      <c r="D316" s="308"/>
      <c r="E316" s="309">
        <f t="shared" si="4"/>
        <v>251610.23585364962</v>
      </c>
      <c r="F316"/>
      <c r="G316" s="95"/>
      <c r="H316" s="96"/>
      <c r="I316" s="97"/>
      <c r="J316" s="98"/>
      <c r="K316" s="128"/>
      <c r="L316" s="127"/>
      <c r="M316" s="279"/>
      <c r="N316" s="280"/>
      <c r="O316"/>
      <c r="P316"/>
      <c r="Q316"/>
      <c r="R316"/>
      <c r="S316"/>
      <c r="T316"/>
      <c r="U316"/>
      <c r="V316"/>
    </row>
    <row r="317" spans="1:22" s="2" customFormat="1" x14ac:dyDescent="0.3">
      <c r="A317" s="306"/>
      <c r="B317" s="307"/>
      <c r="C317" s="308"/>
      <c r="D317" s="308"/>
      <c r="E317" s="309">
        <f t="shared" si="4"/>
        <v>251610.23585364962</v>
      </c>
      <c r="F317"/>
      <c r="G317" s="95"/>
      <c r="H317" s="96"/>
      <c r="I317" s="97"/>
      <c r="J317" s="98"/>
      <c r="K317" s="128"/>
      <c r="L317" s="127"/>
      <c r="M317" s="279"/>
      <c r="N317" s="280"/>
      <c r="O317"/>
      <c r="P317"/>
      <c r="Q317"/>
      <c r="R317"/>
      <c r="S317"/>
      <c r="T317"/>
      <c r="U317"/>
      <c r="V317"/>
    </row>
    <row r="318" spans="1:22" s="2" customFormat="1" hidden="1" x14ac:dyDescent="0.3">
      <c r="A318" s="158"/>
      <c r="B318" s="160"/>
      <c r="C318" s="159"/>
      <c r="D318" s="159"/>
      <c r="E318" s="161">
        <f t="shared" si="4"/>
        <v>251610.23585364962</v>
      </c>
      <c r="F318"/>
      <c r="G318" s="95"/>
      <c r="H318" s="96"/>
      <c r="I318" s="97"/>
      <c r="J318" s="98"/>
      <c r="K318" s="128"/>
      <c r="L318" s="127"/>
      <c r="M318" s="279"/>
      <c r="N318" s="280"/>
      <c r="O318"/>
      <c r="P318"/>
      <c r="Q318"/>
      <c r="R318"/>
      <c r="S318"/>
      <c r="T318"/>
      <c r="U318"/>
      <c r="V318"/>
    </row>
    <row r="319" spans="1:22" s="2" customFormat="1" hidden="1" x14ac:dyDescent="0.3">
      <c r="A319" s="158"/>
      <c r="B319" s="160"/>
      <c r="C319" s="159"/>
      <c r="D319" s="159"/>
      <c r="E319" s="210">
        <f t="shared" si="4"/>
        <v>251610.23585364962</v>
      </c>
      <c r="F319"/>
      <c r="G319" s="95"/>
      <c r="H319" s="96"/>
      <c r="I319" s="97"/>
      <c r="J319" s="98"/>
      <c r="K319" s="128"/>
      <c r="L319" s="127"/>
      <c r="M319" s="279"/>
      <c r="N319" s="280"/>
      <c r="O319"/>
      <c r="P319"/>
      <c r="Q319"/>
      <c r="R319"/>
      <c r="S319"/>
      <c r="T319"/>
      <c r="U319"/>
      <c r="V319"/>
    </row>
    <row r="320" spans="1:22" s="2" customFormat="1" hidden="1" x14ac:dyDescent="0.3">
      <c r="A320" s="158"/>
      <c r="B320" s="160"/>
      <c r="C320" s="159"/>
      <c r="D320" s="159"/>
      <c r="E320" s="161">
        <f t="shared" si="4"/>
        <v>251610.23585364962</v>
      </c>
      <c r="F320"/>
      <c r="G320" s="95"/>
      <c r="H320" s="96"/>
      <c r="I320" s="97"/>
      <c r="J320" s="98"/>
      <c r="K320" s="128"/>
      <c r="L320" s="127"/>
      <c r="M320" s="279"/>
      <c r="N320" s="280"/>
      <c r="O320"/>
      <c r="P320"/>
      <c r="Q320"/>
      <c r="R320"/>
      <c r="S320"/>
      <c r="T320"/>
      <c r="U320"/>
      <c r="V320"/>
    </row>
    <row r="321" spans="1:22" s="2" customFormat="1" hidden="1" x14ac:dyDescent="0.3">
      <c r="A321" s="158"/>
      <c r="B321" s="160"/>
      <c r="C321" s="159"/>
      <c r="D321" s="159"/>
      <c r="E321" s="161">
        <f t="shared" si="4"/>
        <v>251610.23585364962</v>
      </c>
      <c r="F321"/>
      <c r="G321" s="95"/>
      <c r="H321" s="96"/>
      <c r="I321" s="97"/>
      <c r="J321" s="98"/>
      <c r="K321" s="128"/>
      <c r="L321" s="127"/>
      <c r="M321" s="279"/>
      <c r="N321" s="280"/>
      <c r="O321"/>
      <c r="P321"/>
      <c r="Q321"/>
      <c r="R321"/>
      <c r="S321"/>
      <c r="T321"/>
      <c r="U321"/>
      <c r="V321"/>
    </row>
    <row r="322" spans="1:22" s="2" customFormat="1" hidden="1" x14ac:dyDescent="0.3">
      <c r="A322" s="158"/>
      <c r="B322" s="160"/>
      <c r="C322" s="159"/>
      <c r="D322" s="159"/>
      <c r="E322" s="161">
        <f t="shared" si="4"/>
        <v>251610.23585364962</v>
      </c>
      <c r="F322"/>
      <c r="G322" s="95"/>
      <c r="H322" s="96"/>
      <c r="I322" s="97"/>
      <c r="J322" s="98"/>
      <c r="K322" s="128"/>
      <c r="L322" s="127"/>
      <c r="M322" s="279"/>
      <c r="N322" s="280"/>
      <c r="O322"/>
      <c r="P322"/>
      <c r="Q322"/>
      <c r="R322"/>
      <c r="S322"/>
      <c r="T322"/>
      <c r="U322"/>
      <c r="V322"/>
    </row>
    <row r="323" spans="1:22" s="2" customFormat="1" hidden="1" x14ac:dyDescent="0.3">
      <c r="A323" s="158"/>
      <c r="B323" s="160"/>
      <c r="C323" s="159"/>
      <c r="D323" s="159"/>
      <c r="E323" s="161">
        <f t="shared" si="4"/>
        <v>251610.23585364962</v>
      </c>
      <c r="F323"/>
      <c r="G323" s="95"/>
      <c r="H323" s="96"/>
      <c r="I323" s="97"/>
      <c r="J323" s="98"/>
      <c r="K323" s="128"/>
      <c r="L323" s="127"/>
      <c r="M323" s="279"/>
      <c r="N323" s="280"/>
      <c r="O323"/>
      <c r="P323"/>
      <c r="Q323"/>
      <c r="R323"/>
      <c r="S323"/>
      <c r="T323"/>
      <c r="U323"/>
      <c r="V323"/>
    </row>
    <row r="324" spans="1:22" s="2" customFormat="1" hidden="1" x14ac:dyDescent="0.3">
      <c r="A324" s="158"/>
      <c r="B324" s="160"/>
      <c r="C324" s="159"/>
      <c r="D324" s="159"/>
      <c r="E324" s="161">
        <f t="shared" si="4"/>
        <v>251610.23585364962</v>
      </c>
      <c r="F324"/>
      <c r="G324" s="95"/>
      <c r="H324" s="96"/>
      <c r="I324" s="97"/>
      <c r="J324" s="98"/>
      <c r="K324" s="128"/>
      <c r="L324" s="127"/>
      <c r="M324" s="279"/>
      <c r="N324" s="280"/>
      <c r="O324"/>
      <c r="P324"/>
      <c r="Q324"/>
      <c r="R324"/>
      <c r="S324"/>
      <c r="T324"/>
      <c r="U324"/>
      <c r="V324"/>
    </row>
    <row r="325" spans="1:22" s="2" customFormat="1" hidden="1" x14ac:dyDescent="0.3">
      <c r="A325" s="158"/>
      <c r="B325" s="160"/>
      <c r="C325" s="159"/>
      <c r="D325" s="159"/>
      <c r="E325" s="161">
        <f t="shared" si="4"/>
        <v>251610.23585364962</v>
      </c>
      <c r="F325"/>
      <c r="G325" s="95"/>
      <c r="H325" s="96"/>
      <c r="I325" s="97"/>
      <c r="J325" s="98"/>
      <c r="K325" s="128"/>
      <c r="L325" s="127"/>
      <c r="M325" s="279"/>
      <c r="N325" s="280"/>
      <c r="O325"/>
      <c r="P325"/>
      <c r="Q325"/>
      <c r="R325"/>
      <c r="S325"/>
      <c r="T325"/>
      <c r="U325"/>
      <c r="V325"/>
    </row>
    <row r="326" spans="1:22" s="2" customFormat="1" hidden="1" x14ac:dyDescent="0.3">
      <c r="A326" s="158"/>
      <c r="B326" s="160"/>
      <c r="C326" s="159"/>
      <c r="D326" s="159"/>
      <c r="E326" s="161">
        <f t="shared" si="4"/>
        <v>251610.23585364962</v>
      </c>
      <c r="F326"/>
      <c r="G326" s="95"/>
      <c r="H326" s="96"/>
      <c r="I326" s="97"/>
      <c r="J326" s="98"/>
      <c r="K326" s="128"/>
      <c r="L326" s="127"/>
      <c r="M326" s="279"/>
      <c r="N326" s="280"/>
      <c r="O326"/>
      <c r="P326"/>
      <c r="Q326"/>
      <c r="R326"/>
      <c r="S326"/>
      <c r="T326"/>
      <c r="U326"/>
      <c r="V326"/>
    </row>
    <row r="327" spans="1:22" s="2" customFormat="1" hidden="1" x14ac:dyDescent="0.3">
      <c r="A327" s="158"/>
      <c r="B327" s="160"/>
      <c r="C327" s="159"/>
      <c r="D327" s="159"/>
      <c r="E327" s="161">
        <f t="shared" si="4"/>
        <v>251610.23585364962</v>
      </c>
      <c r="F327"/>
      <c r="G327" s="95"/>
      <c r="H327" s="96"/>
      <c r="I327" s="97"/>
      <c r="J327" s="98"/>
      <c r="K327" s="128"/>
      <c r="L327" s="127"/>
      <c r="M327" s="279"/>
      <c r="N327" s="280"/>
      <c r="O327"/>
      <c r="P327"/>
      <c r="Q327"/>
      <c r="R327"/>
      <c r="S327"/>
      <c r="T327"/>
      <c r="U327"/>
      <c r="V327"/>
    </row>
    <row r="328" spans="1:22" s="2" customFormat="1" hidden="1" x14ac:dyDescent="0.3">
      <c r="A328" s="158"/>
      <c r="B328" s="160"/>
      <c r="C328" s="159"/>
      <c r="D328" s="159"/>
      <c r="E328" s="161">
        <f t="shared" si="4"/>
        <v>251610.23585364962</v>
      </c>
      <c r="F328"/>
      <c r="G328" s="95"/>
      <c r="H328" s="96"/>
      <c r="I328" s="97"/>
      <c r="J328" s="98"/>
      <c r="K328" s="128"/>
      <c r="L328" s="127"/>
      <c r="M328" s="279"/>
      <c r="N328" s="280"/>
      <c r="O328"/>
      <c r="P328"/>
      <c r="Q328"/>
      <c r="R328"/>
      <c r="S328"/>
      <c r="T328"/>
      <c r="U328"/>
      <c r="V328"/>
    </row>
    <row r="329" spans="1:22" s="2" customFormat="1" hidden="1" x14ac:dyDescent="0.3">
      <c r="A329" s="158"/>
      <c r="B329" s="160"/>
      <c r="C329" s="159"/>
      <c r="D329" s="159"/>
      <c r="E329" s="161">
        <f t="shared" si="4"/>
        <v>251610.23585364962</v>
      </c>
      <c r="F329"/>
      <c r="G329" s="95"/>
      <c r="H329" s="96"/>
      <c r="I329" s="97"/>
      <c r="J329" s="98"/>
      <c r="K329" s="128"/>
      <c r="L329" s="127"/>
      <c r="M329" s="279"/>
      <c r="N329" s="280"/>
      <c r="O329"/>
      <c r="P329"/>
      <c r="Q329"/>
      <c r="R329"/>
      <c r="S329"/>
      <c r="T329"/>
      <c r="U329"/>
      <c r="V329"/>
    </row>
    <row r="330" spans="1:22" s="2" customFormat="1" hidden="1" x14ac:dyDescent="0.3">
      <c r="A330" s="158"/>
      <c r="B330" s="160"/>
      <c r="C330" s="159"/>
      <c r="D330" s="159"/>
      <c r="E330" s="161">
        <f t="shared" si="4"/>
        <v>251610.23585364962</v>
      </c>
      <c r="F330"/>
      <c r="G330" s="95"/>
      <c r="H330" s="96"/>
      <c r="I330" s="97"/>
      <c r="J330" s="98"/>
      <c r="K330" s="128"/>
      <c r="L330" s="127"/>
      <c r="M330" s="279"/>
      <c r="N330" s="280"/>
      <c r="O330"/>
      <c r="P330"/>
      <c r="Q330"/>
      <c r="R330"/>
      <c r="S330"/>
      <c r="T330"/>
      <c r="U330"/>
      <c r="V330"/>
    </row>
    <row r="331" spans="1:22" s="2" customFormat="1" hidden="1" x14ac:dyDescent="0.3">
      <c r="A331" s="158"/>
      <c r="B331" s="160"/>
      <c r="C331" s="159"/>
      <c r="D331" s="159"/>
      <c r="E331" s="161">
        <f t="shared" si="4"/>
        <v>251610.23585364962</v>
      </c>
      <c r="F331"/>
      <c r="G331" s="95"/>
      <c r="H331" s="96"/>
      <c r="I331" s="97"/>
      <c r="J331" s="98"/>
      <c r="K331" s="128"/>
      <c r="L331" s="127"/>
      <c r="M331" s="279"/>
      <c r="N331" s="280"/>
      <c r="O331"/>
      <c r="P331"/>
      <c r="Q331"/>
      <c r="R331"/>
      <c r="S331"/>
      <c r="T331"/>
      <c r="U331"/>
      <c r="V331"/>
    </row>
    <row r="332" spans="1:22" s="2" customFormat="1" hidden="1" x14ac:dyDescent="0.3">
      <c r="A332" s="158"/>
      <c r="B332" s="160"/>
      <c r="C332" s="159"/>
      <c r="D332" s="159"/>
      <c r="E332" s="161">
        <f t="shared" si="4"/>
        <v>251610.23585364962</v>
      </c>
      <c r="F332"/>
      <c r="G332" s="95"/>
      <c r="H332" s="96"/>
      <c r="I332" s="97"/>
      <c r="J332" s="98"/>
      <c r="K332" s="128"/>
      <c r="L332" s="127"/>
      <c r="M332" s="279"/>
      <c r="N332" s="280"/>
      <c r="O332"/>
      <c r="P332"/>
      <c r="Q332"/>
      <c r="R332"/>
      <c r="S332"/>
      <c r="T332"/>
      <c r="U332"/>
      <c r="V332"/>
    </row>
    <row r="333" spans="1:22" s="2" customFormat="1" hidden="1" x14ac:dyDescent="0.3">
      <c r="A333" s="158"/>
      <c r="B333" s="160"/>
      <c r="C333" s="159"/>
      <c r="D333" s="159"/>
      <c r="E333" s="161">
        <f t="shared" si="4"/>
        <v>251610.23585364962</v>
      </c>
      <c r="F333"/>
      <c r="G333" s="95"/>
      <c r="H333" s="96"/>
      <c r="I333" s="97"/>
      <c r="J333" s="98"/>
      <c r="K333" s="128"/>
      <c r="L333" s="127"/>
      <c r="M333" s="279"/>
      <c r="N333" s="280"/>
      <c r="O333"/>
      <c r="P333"/>
      <c r="Q333"/>
      <c r="R333"/>
      <c r="S333"/>
      <c r="T333"/>
      <c r="U333"/>
      <c r="V333"/>
    </row>
    <row r="334" spans="1:22" s="2" customFormat="1" hidden="1" x14ac:dyDescent="0.3">
      <c r="A334" s="158"/>
      <c r="B334" s="160"/>
      <c r="C334" s="159"/>
      <c r="D334" s="159"/>
      <c r="E334" s="161">
        <f t="shared" si="4"/>
        <v>251610.23585364962</v>
      </c>
      <c r="F334"/>
      <c r="G334" s="95"/>
      <c r="H334" s="96"/>
      <c r="I334" s="97"/>
      <c r="J334" s="98"/>
      <c r="K334" s="128"/>
      <c r="L334" s="127"/>
      <c r="M334" s="279"/>
      <c r="N334" s="280"/>
      <c r="O334"/>
      <c r="P334"/>
      <c r="Q334"/>
      <c r="R334"/>
      <c r="S334"/>
      <c r="T334"/>
      <c r="U334"/>
      <c r="V334"/>
    </row>
    <row r="335" spans="1:22" s="2" customFormat="1" hidden="1" x14ac:dyDescent="0.3">
      <c r="A335" s="158"/>
      <c r="B335" s="160"/>
      <c r="C335" s="159"/>
      <c r="D335" s="159"/>
      <c r="E335" s="161">
        <f t="shared" si="4"/>
        <v>251610.23585364962</v>
      </c>
      <c r="F335"/>
      <c r="G335" s="95"/>
      <c r="H335" s="96"/>
      <c r="I335" s="97"/>
      <c r="J335" s="98"/>
      <c r="K335" s="128"/>
      <c r="L335" s="127"/>
      <c r="M335" s="279"/>
      <c r="N335" s="280"/>
      <c r="O335"/>
      <c r="P335"/>
      <c r="Q335"/>
      <c r="R335"/>
      <c r="S335"/>
      <c r="T335"/>
      <c r="U335"/>
      <c r="V335"/>
    </row>
    <row r="336" spans="1:22" s="2" customFormat="1" hidden="1" x14ac:dyDescent="0.3">
      <c r="A336" s="158"/>
      <c r="B336" s="160"/>
      <c r="C336" s="159"/>
      <c r="D336" s="159"/>
      <c r="E336" s="161">
        <f t="shared" si="4"/>
        <v>251610.23585364962</v>
      </c>
      <c r="F336"/>
      <c r="G336" s="95"/>
      <c r="H336" s="96"/>
      <c r="I336" s="97"/>
      <c r="J336" s="98"/>
      <c r="K336" s="128"/>
      <c r="L336" s="127"/>
      <c r="M336" s="279"/>
      <c r="N336" s="280"/>
      <c r="O336"/>
      <c r="P336"/>
      <c r="Q336"/>
      <c r="R336"/>
      <c r="S336"/>
      <c r="T336"/>
      <c r="U336"/>
      <c r="V336"/>
    </row>
    <row r="337" spans="1:22" s="2" customFormat="1" hidden="1" x14ac:dyDescent="0.3">
      <c r="A337" s="158"/>
      <c r="B337" s="160"/>
      <c r="C337" s="159"/>
      <c r="D337" s="159"/>
      <c r="E337" s="161">
        <f t="shared" si="4"/>
        <v>251610.23585364962</v>
      </c>
      <c r="F337"/>
      <c r="G337" s="95"/>
      <c r="H337" s="96"/>
      <c r="I337" s="97"/>
      <c r="J337" s="98"/>
      <c r="K337" s="128"/>
      <c r="L337" s="127"/>
      <c r="M337" s="279"/>
      <c r="N337" s="280"/>
      <c r="O337"/>
      <c r="P337"/>
      <c r="Q337"/>
      <c r="R337"/>
      <c r="S337"/>
      <c r="T337"/>
      <c r="U337"/>
      <c r="V337"/>
    </row>
    <row r="338" spans="1:22" s="2" customFormat="1" hidden="1" x14ac:dyDescent="0.3">
      <c r="A338" s="158"/>
      <c r="B338" s="160"/>
      <c r="C338" s="159"/>
      <c r="D338" s="159"/>
      <c r="E338" s="161">
        <f t="shared" si="4"/>
        <v>251610.23585364962</v>
      </c>
      <c r="F338"/>
      <c r="G338" s="95"/>
      <c r="H338" s="96"/>
      <c r="I338" s="97"/>
      <c r="J338" s="98"/>
      <c r="K338" s="128"/>
      <c r="L338" s="127"/>
      <c r="M338" s="279"/>
      <c r="N338" s="280"/>
      <c r="O338"/>
      <c r="P338"/>
      <c r="Q338"/>
      <c r="R338"/>
      <c r="S338"/>
      <c r="T338"/>
      <c r="U338"/>
      <c r="V338"/>
    </row>
    <row r="339" spans="1:22" s="2" customFormat="1" hidden="1" x14ac:dyDescent="0.3">
      <c r="A339" s="158"/>
      <c r="B339" s="160"/>
      <c r="C339" s="159"/>
      <c r="D339" s="159"/>
      <c r="E339" s="161">
        <f t="shared" si="4"/>
        <v>251610.23585364962</v>
      </c>
      <c r="F339"/>
      <c r="G339" s="95"/>
      <c r="H339" s="96"/>
      <c r="I339" s="97"/>
      <c r="J339" s="98"/>
      <c r="K339" s="128"/>
      <c r="L339" s="127"/>
      <c r="M339" s="279"/>
      <c r="N339" s="280"/>
      <c r="O339"/>
      <c r="P339"/>
      <c r="Q339"/>
      <c r="R339"/>
      <c r="S339"/>
      <c r="T339"/>
      <c r="U339"/>
      <c r="V339"/>
    </row>
    <row r="340" spans="1:22" s="2" customFormat="1" hidden="1" x14ac:dyDescent="0.3">
      <c r="A340" s="158"/>
      <c r="B340" s="160"/>
      <c r="C340" s="159"/>
      <c r="D340" s="159"/>
      <c r="E340" s="161">
        <f t="shared" si="4"/>
        <v>251610.23585364962</v>
      </c>
      <c r="F340"/>
      <c r="G340" s="95"/>
      <c r="H340" s="96"/>
      <c r="I340" s="97"/>
      <c r="J340" s="98"/>
      <c r="K340" s="128"/>
      <c r="L340" s="127"/>
      <c r="M340" s="279"/>
      <c r="N340" s="280"/>
      <c r="O340"/>
      <c r="P340"/>
      <c r="Q340"/>
      <c r="R340"/>
      <c r="S340"/>
      <c r="T340"/>
      <c r="U340"/>
      <c r="V340"/>
    </row>
    <row r="341" spans="1:22" s="2" customFormat="1" hidden="1" x14ac:dyDescent="0.3">
      <c r="A341" s="158"/>
      <c r="B341" s="160"/>
      <c r="C341" s="159"/>
      <c r="D341" s="159"/>
      <c r="E341" s="161">
        <f t="shared" si="4"/>
        <v>251610.23585364962</v>
      </c>
      <c r="F341"/>
      <c r="G341" s="95"/>
      <c r="H341" s="96"/>
      <c r="I341" s="97"/>
      <c r="J341" s="98"/>
      <c r="K341" s="128"/>
      <c r="L341" s="127"/>
      <c r="M341" s="279"/>
      <c r="N341" s="280"/>
      <c r="O341"/>
      <c r="P341"/>
      <c r="Q341"/>
      <c r="R341"/>
      <c r="S341"/>
      <c r="T341"/>
      <c r="U341"/>
      <c r="V341"/>
    </row>
    <row r="342" spans="1:22" s="2" customFormat="1" hidden="1" x14ac:dyDescent="0.3">
      <c r="A342" s="158"/>
      <c r="B342" s="160"/>
      <c r="C342" s="159"/>
      <c r="D342" s="159"/>
      <c r="E342" s="161">
        <f t="shared" si="4"/>
        <v>251610.23585364962</v>
      </c>
      <c r="F342"/>
      <c r="G342" s="95"/>
      <c r="H342" s="96"/>
      <c r="I342" s="97"/>
      <c r="J342" s="98"/>
      <c r="K342" s="128"/>
      <c r="L342" s="127"/>
      <c r="M342" s="279"/>
      <c r="N342" s="280"/>
      <c r="O342"/>
      <c r="P342"/>
      <c r="Q342"/>
      <c r="R342"/>
      <c r="S342"/>
      <c r="T342"/>
      <c r="U342"/>
      <c r="V342"/>
    </row>
    <row r="343" spans="1:22" s="2" customFormat="1" hidden="1" x14ac:dyDescent="0.3">
      <c r="A343" s="158"/>
      <c r="B343" s="160"/>
      <c r="C343" s="159"/>
      <c r="D343" s="159"/>
      <c r="E343" s="161">
        <f t="shared" si="4"/>
        <v>251610.23585364962</v>
      </c>
      <c r="F343"/>
      <c r="G343" s="95"/>
      <c r="H343" s="96"/>
      <c r="I343" s="97"/>
      <c r="J343" s="98"/>
      <c r="K343" s="128"/>
      <c r="L343" s="127"/>
      <c r="M343" s="279"/>
      <c r="N343" s="280"/>
      <c r="O343"/>
      <c r="P343"/>
      <c r="Q343"/>
      <c r="R343"/>
      <c r="S343"/>
      <c r="T343"/>
      <c r="U343"/>
      <c r="V343"/>
    </row>
    <row r="344" spans="1:22" s="2" customFormat="1" hidden="1" x14ac:dyDescent="0.3">
      <c r="A344" s="158"/>
      <c r="B344" s="160"/>
      <c r="C344" s="159"/>
      <c r="D344" s="159"/>
      <c r="E344" s="161">
        <f t="shared" si="4"/>
        <v>251610.23585364962</v>
      </c>
      <c r="F344"/>
      <c r="G344" s="95"/>
      <c r="H344" s="96"/>
      <c r="I344" s="97"/>
      <c r="J344" s="98"/>
      <c r="K344" s="128"/>
      <c r="L344" s="127"/>
      <c r="M344" s="279"/>
      <c r="N344" s="280"/>
      <c r="O344"/>
      <c r="P344"/>
      <c r="Q344"/>
      <c r="R344"/>
      <c r="S344"/>
      <c r="T344"/>
      <c r="U344"/>
      <c r="V344"/>
    </row>
    <row r="345" spans="1:22" s="2" customFormat="1" hidden="1" x14ac:dyDescent="0.3">
      <c r="A345" s="158"/>
      <c r="B345" s="160"/>
      <c r="C345" s="159"/>
      <c r="D345" s="159"/>
      <c r="E345" s="161">
        <f t="shared" si="4"/>
        <v>251610.23585364962</v>
      </c>
      <c r="F345"/>
      <c r="G345" s="95"/>
      <c r="H345" s="96"/>
      <c r="I345" s="97"/>
      <c r="J345" s="98"/>
      <c r="K345" s="128"/>
      <c r="L345" s="127"/>
      <c r="M345" s="279"/>
      <c r="N345" s="280"/>
      <c r="O345"/>
      <c r="P345"/>
      <c r="Q345"/>
      <c r="R345"/>
      <c r="S345"/>
      <c r="T345"/>
      <c r="U345"/>
      <c r="V345"/>
    </row>
    <row r="346" spans="1:22" s="2" customFormat="1" hidden="1" x14ac:dyDescent="0.3">
      <c r="A346" s="158"/>
      <c r="B346" s="160"/>
      <c r="C346" s="159"/>
      <c r="D346" s="159"/>
      <c r="E346" s="161">
        <f t="shared" si="4"/>
        <v>251610.23585364962</v>
      </c>
      <c r="F346"/>
      <c r="G346" s="95"/>
      <c r="H346" s="96"/>
      <c r="I346" s="97"/>
      <c r="J346" s="98"/>
      <c r="K346" s="128"/>
      <c r="L346" s="127"/>
      <c r="M346" s="279"/>
      <c r="N346" s="280"/>
      <c r="O346"/>
      <c r="P346"/>
      <c r="Q346"/>
      <c r="R346"/>
      <c r="S346"/>
      <c r="T346"/>
      <c r="U346"/>
      <c r="V346"/>
    </row>
    <row r="347" spans="1:22" s="2" customFormat="1" hidden="1" x14ac:dyDescent="0.3">
      <c r="A347" s="158"/>
      <c r="B347" s="160"/>
      <c r="C347" s="159"/>
      <c r="D347" s="159"/>
      <c r="E347" s="161">
        <f t="shared" si="4"/>
        <v>251610.23585364962</v>
      </c>
      <c r="F347"/>
      <c r="G347" s="95"/>
      <c r="H347" s="96"/>
      <c r="I347" s="97"/>
      <c r="J347" s="98"/>
      <c r="K347" s="128"/>
      <c r="L347" s="127"/>
      <c r="M347" s="279"/>
      <c r="N347" s="280"/>
      <c r="O347"/>
      <c r="P347"/>
      <c r="Q347"/>
      <c r="R347"/>
      <c r="S347"/>
      <c r="T347"/>
      <c r="U347"/>
      <c r="V347"/>
    </row>
    <row r="348" spans="1:22" s="2" customFormat="1" hidden="1" x14ac:dyDescent="0.3">
      <c r="A348" s="158"/>
      <c r="B348" s="160"/>
      <c r="C348" s="159"/>
      <c r="D348" s="159"/>
      <c r="E348" s="210">
        <f t="shared" si="4"/>
        <v>251610.23585364962</v>
      </c>
      <c r="F348"/>
      <c r="G348" s="95"/>
      <c r="H348" s="96"/>
      <c r="I348" s="97"/>
      <c r="J348" s="98"/>
      <c r="K348" s="128"/>
      <c r="L348" s="127"/>
      <c r="M348" s="279"/>
      <c r="N348" s="280"/>
      <c r="O348"/>
      <c r="P348"/>
      <c r="Q348"/>
      <c r="R348"/>
      <c r="S348"/>
      <c r="T348"/>
      <c r="U348"/>
      <c r="V348"/>
    </row>
    <row r="349" spans="1:22" s="2" customFormat="1" hidden="1" x14ac:dyDescent="0.3">
      <c r="A349" s="158"/>
      <c r="B349" s="160"/>
      <c r="C349" s="159"/>
      <c r="D349" s="159"/>
      <c r="E349" s="161">
        <f t="shared" si="4"/>
        <v>251610.23585364962</v>
      </c>
      <c r="F349"/>
      <c r="G349" s="95"/>
      <c r="H349" s="96"/>
      <c r="I349" s="97"/>
      <c r="J349" s="98"/>
      <c r="K349" s="128"/>
      <c r="L349" s="127"/>
      <c r="M349" s="279"/>
      <c r="N349" s="280"/>
      <c r="O349"/>
      <c r="P349"/>
      <c r="Q349"/>
      <c r="R349"/>
      <c r="S349"/>
      <c r="T349"/>
      <c r="U349"/>
      <c r="V349"/>
    </row>
    <row r="350" spans="1:22" s="2" customFormat="1" hidden="1" x14ac:dyDescent="0.3">
      <c r="A350" s="158"/>
      <c r="B350" s="160"/>
      <c r="C350" s="159"/>
      <c r="D350" s="159"/>
      <c r="E350" s="161">
        <f t="shared" si="4"/>
        <v>251610.23585364962</v>
      </c>
      <c r="F350"/>
      <c r="G350" s="95"/>
      <c r="H350" s="96"/>
      <c r="I350" s="97"/>
      <c r="J350" s="98"/>
      <c r="K350" s="128"/>
      <c r="L350" s="127"/>
      <c r="M350" s="279"/>
      <c r="N350" s="280"/>
      <c r="O350"/>
      <c r="P350"/>
      <c r="Q350"/>
      <c r="R350"/>
      <c r="S350"/>
      <c r="T350"/>
      <c r="U350"/>
      <c r="V350"/>
    </row>
    <row r="351" spans="1:22" s="2" customFormat="1" hidden="1" x14ac:dyDescent="0.3">
      <c r="A351" s="158"/>
      <c r="B351" s="160"/>
      <c r="C351" s="159"/>
      <c r="D351" s="159"/>
      <c r="E351" s="161">
        <f t="shared" si="4"/>
        <v>251610.23585364962</v>
      </c>
      <c r="F351"/>
      <c r="G351" s="95"/>
      <c r="H351" s="96"/>
      <c r="I351" s="97"/>
      <c r="J351" s="98"/>
      <c r="K351" s="128"/>
      <c r="L351" s="127"/>
      <c r="M351" s="279"/>
      <c r="N351" s="280"/>
      <c r="O351"/>
      <c r="P351"/>
      <c r="Q351"/>
      <c r="R351"/>
      <c r="S351"/>
      <c r="T351"/>
      <c r="U351"/>
      <c r="V351"/>
    </row>
    <row r="352" spans="1:22" s="2" customFormat="1" hidden="1" x14ac:dyDescent="0.3">
      <c r="A352" s="158"/>
      <c r="B352" s="160"/>
      <c r="C352" s="159"/>
      <c r="D352" s="159"/>
      <c r="E352" s="161">
        <f t="shared" si="4"/>
        <v>251610.23585364962</v>
      </c>
      <c r="F352"/>
      <c r="G352" s="95"/>
      <c r="H352" s="96"/>
      <c r="I352" s="97"/>
      <c r="J352" s="98"/>
      <c r="K352" s="128"/>
      <c r="L352" s="127"/>
      <c r="M352" s="279"/>
      <c r="N352" s="280"/>
      <c r="O352"/>
      <c r="P352"/>
      <c r="Q352"/>
      <c r="R352"/>
      <c r="S352"/>
      <c r="T352"/>
      <c r="U352"/>
      <c r="V352"/>
    </row>
    <row r="353" spans="1:22" s="2" customFormat="1" hidden="1" x14ac:dyDescent="0.3">
      <c r="A353" s="158"/>
      <c r="B353" s="160"/>
      <c r="C353" s="159"/>
      <c r="D353" s="159"/>
      <c r="E353" s="161">
        <f t="shared" si="4"/>
        <v>251610.23585364962</v>
      </c>
      <c r="F353"/>
      <c r="G353" s="95"/>
      <c r="H353" s="96"/>
      <c r="I353" s="97"/>
      <c r="J353" s="98"/>
      <c r="K353" s="128"/>
      <c r="L353" s="127"/>
      <c r="M353" s="279"/>
      <c r="N353" s="280"/>
      <c r="O353"/>
      <c r="P353"/>
      <c r="Q353"/>
      <c r="R353"/>
      <c r="S353"/>
      <c r="T353"/>
      <c r="U353"/>
      <c r="V353"/>
    </row>
    <row r="354" spans="1:22" s="2" customFormat="1" hidden="1" x14ac:dyDescent="0.3">
      <c r="A354" s="158"/>
      <c r="B354" s="160"/>
      <c r="C354" s="159"/>
      <c r="D354" s="159"/>
      <c r="E354" s="161">
        <f t="shared" si="4"/>
        <v>251610.23585364962</v>
      </c>
      <c r="F354"/>
      <c r="G354" s="95"/>
      <c r="H354" s="96"/>
      <c r="I354" s="97"/>
      <c r="J354" s="98"/>
      <c r="K354" s="128"/>
      <c r="L354" s="127"/>
      <c r="M354" s="279"/>
      <c r="N354" s="280"/>
      <c r="O354"/>
      <c r="P354"/>
      <c r="Q354"/>
      <c r="R354"/>
      <c r="S354"/>
      <c r="T354"/>
      <c r="U354"/>
      <c r="V354"/>
    </row>
    <row r="355" spans="1:22" s="2" customFormat="1" hidden="1" x14ac:dyDescent="0.3">
      <c r="A355" s="158"/>
      <c r="B355" s="160"/>
      <c r="C355" s="159"/>
      <c r="D355" s="159"/>
      <c r="E355" s="161">
        <f t="shared" si="4"/>
        <v>251610.23585364962</v>
      </c>
      <c r="F355"/>
      <c r="G355" s="95"/>
      <c r="H355" s="96"/>
      <c r="I355" s="97"/>
      <c r="J355" s="98"/>
      <c r="K355" s="128"/>
      <c r="L355" s="127"/>
      <c r="M355" s="279"/>
      <c r="N355" s="280"/>
      <c r="O355"/>
      <c r="P355"/>
      <c r="Q355"/>
      <c r="R355"/>
      <c r="S355"/>
      <c r="T355"/>
      <c r="U355"/>
      <c r="V355"/>
    </row>
    <row r="356" spans="1:22" s="2" customFormat="1" x14ac:dyDescent="0.3">
      <c r="A356" s="8"/>
      <c r="B356" s="4"/>
      <c r="C356" s="18"/>
      <c r="D356" s="18"/>
      <c r="E356" s="54"/>
      <c r="F356"/>
      <c r="G356" s="95"/>
      <c r="H356" s="96"/>
      <c r="I356" s="97"/>
      <c r="J356" s="98"/>
      <c r="K356" s="128"/>
      <c r="L356" s="127"/>
      <c r="M356" s="279"/>
      <c r="N356" s="280"/>
      <c r="O356"/>
      <c r="P356"/>
      <c r="Q356"/>
      <c r="R356"/>
      <c r="S356"/>
      <c r="T356"/>
      <c r="U356"/>
      <c r="V356"/>
    </row>
    <row r="357" spans="1:22" s="2" customFormat="1" ht="15.75" thickBot="1" x14ac:dyDescent="0.35">
      <c r="A357" s="50"/>
      <c r="B357" s="66"/>
      <c r="C357" s="48"/>
      <c r="D357" s="48"/>
      <c r="E357" s="54"/>
      <c r="F357"/>
      <c r="G357" s="95"/>
      <c r="H357" s="96"/>
      <c r="I357" s="97"/>
      <c r="J357" s="98"/>
      <c r="K357" s="128"/>
      <c r="L357" s="127"/>
      <c r="M357" s="279"/>
      <c r="N357" s="280"/>
      <c r="O357"/>
      <c r="P357"/>
      <c r="Q357"/>
      <c r="R357"/>
      <c r="S357"/>
      <c r="T357"/>
      <c r="U357"/>
      <c r="V357"/>
    </row>
    <row r="358" spans="1:22" s="2" customFormat="1" ht="16.5" thickBot="1" x14ac:dyDescent="0.35">
      <c r="A358" s="8"/>
      <c r="B358" s="287" t="s">
        <v>8</v>
      </c>
      <c r="C358" s="18"/>
      <c r="D358" s="18"/>
      <c r="E358" s="116">
        <f>+E355</f>
        <v>251610.23585364962</v>
      </c>
      <c r="F358"/>
      <c r="G358" s="99">
        <f>SUM(G2:G357)</f>
        <v>0</v>
      </c>
      <c r="H358" s="100">
        <f t="shared" ref="H358:N358" si="5">SUM(H2:H357)</f>
        <v>0</v>
      </c>
      <c r="I358" s="101">
        <f t="shared" si="5"/>
        <v>0</v>
      </c>
      <c r="J358" s="102">
        <f t="shared" si="5"/>
        <v>0</v>
      </c>
      <c r="K358" s="129">
        <f t="shared" si="5"/>
        <v>690.92</v>
      </c>
      <c r="L358" s="130">
        <f t="shared" si="5"/>
        <v>0</v>
      </c>
      <c r="M358" s="281">
        <f t="shared" si="5"/>
        <v>2333641.9299999997</v>
      </c>
      <c r="N358" s="282">
        <f t="shared" si="5"/>
        <v>0</v>
      </c>
      <c r="O358"/>
      <c r="P358"/>
      <c r="Q358"/>
      <c r="R358"/>
      <c r="S358"/>
      <c r="T358"/>
      <c r="U358"/>
      <c r="V358"/>
    </row>
    <row r="359" spans="1:22" s="2" customFormat="1" ht="16.5" thickBot="1" x14ac:dyDescent="0.35">
      <c r="A359" s="8"/>
      <c r="B359" s="35"/>
      <c r="C359" s="18"/>
      <c r="D359" s="18"/>
      <c r="E359" s="117"/>
      <c r="F359"/>
      <c r="G359" s="345">
        <f>G358-H358</f>
        <v>0</v>
      </c>
      <c r="H359" s="346"/>
      <c r="I359" s="347">
        <f>I358-J358</f>
        <v>0</v>
      </c>
      <c r="J359" s="348"/>
      <c r="K359" s="349">
        <f>K358-L358</f>
        <v>690.92</v>
      </c>
      <c r="L359" s="350"/>
      <c r="M359" s="351">
        <f>M358-N358</f>
        <v>2333641.9299999997</v>
      </c>
      <c r="N359" s="352"/>
      <c r="O359"/>
      <c r="P359"/>
      <c r="Q359"/>
      <c r="R359"/>
      <c r="S359"/>
      <c r="T359"/>
      <c r="U359"/>
      <c r="V359"/>
    </row>
    <row r="360" spans="1:22" s="2" customFormat="1" ht="15.75" thickBot="1" x14ac:dyDescent="0.35">
      <c r="A360" s="8"/>
      <c r="B360" s="118" t="s">
        <v>52</v>
      </c>
      <c r="C360" s="18"/>
      <c r="D360" s="18"/>
      <c r="E360" s="119">
        <f>G2</f>
        <v>0</v>
      </c>
      <c r="F360" s="65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14" customFormat="1" ht="15.75" thickBot="1" x14ac:dyDescent="0.35">
      <c r="A361" s="206"/>
      <c r="B361" s="232"/>
      <c r="C361" s="207"/>
      <c r="D361" s="207"/>
      <c r="E361" s="208"/>
      <c r="F361" s="64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</row>
    <row r="362" spans="1:22" s="2" customFormat="1" ht="15.75" thickBot="1" x14ac:dyDescent="0.35">
      <c r="A362" s="8"/>
      <c r="B362" s="120" t="s">
        <v>59</v>
      </c>
      <c r="C362" s="18"/>
      <c r="D362" s="18"/>
      <c r="E362" s="121">
        <f>SUM(E360:E361)</f>
        <v>0</v>
      </c>
      <c r="G362"/>
      <c r="H362" s="15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2" customFormat="1" ht="15.75" thickBot="1" x14ac:dyDescent="0.35">
      <c r="A363" s="8"/>
      <c r="B363" s="35"/>
      <c r="C363" s="18"/>
      <c r="D363" s="18"/>
      <c r="E363" s="63"/>
      <c r="G363"/>
      <c r="H363" s="15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2" customFormat="1" ht="15.75" thickBot="1" x14ac:dyDescent="0.35">
      <c r="A364" s="8"/>
      <c r="B364" s="122" t="s">
        <v>61</v>
      </c>
      <c r="C364" s="18"/>
      <c r="D364" s="18"/>
      <c r="E364" s="123">
        <f>I2</f>
        <v>0</v>
      </c>
      <c r="F364"/>
      <c r="G364"/>
      <c r="H364" s="15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2" customFormat="1" x14ac:dyDescent="0.3">
      <c r="A365" s="61"/>
      <c r="B365" s="62"/>
      <c r="C365" s="20"/>
      <c r="D365" s="20"/>
      <c r="E365" s="67"/>
      <c r="F365"/>
      <c r="G365"/>
      <c r="H365" s="1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2" customFormat="1" ht="15.75" thickBot="1" x14ac:dyDescent="0.35">
      <c r="A366" s="8"/>
      <c r="B366" s="7"/>
      <c r="C366" s="18"/>
      <c r="D366" s="18"/>
      <c r="E366" s="54"/>
      <c r="F366"/>
      <c r="G366"/>
      <c r="H366" s="15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2" customFormat="1" ht="15.75" thickBot="1" x14ac:dyDescent="0.35">
      <c r="A367" s="8"/>
      <c r="B367" s="288" t="s">
        <v>60</v>
      </c>
      <c r="C367" s="19"/>
      <c r="D367" s="19"/>
      <c r="E367" s="289">
        <f>K2</f>
        <v>690.92</v>
      </c>
      <c r="F367"/>
      <c r="H367" s="15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2" customFormat="1" x14ac:dyDescent="0.3">
      <c r="A368" s="8"/>
      <c r="B368" s="7"/>
      <c r="C368" s="18"/>
      <c r="D368" s="18"/>
      <c r="E368" s="54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2" customFormat="1" ht="15.75" thickBot="1" x14ac:dyDescent="0.35">
      <c r="A369" s="33"/>
      <c r="B369" s="68"/>
      <c r="C369" s="34"/>
      <c r="D369" s="18"/>
      <c r="E369" s="54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2" customFormat="1" ht="15.75" thickBot="1" x14ac:dyDescent="0.35">
      <c r="A370" s="33"/>
      <c r="B370" s="290" t="s">
        <v>145</v>
      </c>
      <c r="C370" s="19"/>
      <c r="D370" s="19"/>
      <c r="E370" s="291">
        <f>M2</f>
        <v>1271830.9700000002</v>
      </c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2" customFormat="1" x14ac:dyDescent="0.3">
      <c r="A371" s="8">
        <v>44744</v>
      </c>
      <c r="B371" s="319" t="s">
        <v>113</v>
      </c>
      <c r="C371" s="321"/>
      <c r="D371" s="320"/>
      <c r="E371" s="322">
        <f>M4</f>
        <v>30562.35</v>
      </c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2" customFormat="1" x14ac:dyDescent="0.3">
      <c r="A372" s="8">
        <v>44760</v>
      </c>
      <c r="B372" s="314" t="s">
        <v>114</v>
      </c>
      <c r="C372" s="315"/>
      <c r="D372" s="316"/>
      <c r="E372" s="323">
        <f>M14</f>
        <v>27950.41</v>
      </c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2" customFormat="1" x14ac:dyDescent="0.3">
      <c r="A373" s="8">
        <v>44774</v>
      </c>
      <c r="B373" s="319" t="s">
        <v>113</v>
      </c>
      <c r="C373" s="321"/>
      <c r="D373" s="320"/>
      <c r="E373" s="322">
        <f>M34</f>
        <v>35726.94</v>
      </c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2" customFormat="1" x14ac:dyDescent="0.3">
      <c r="A374" s="8">
        <v>44795</v>
      </c>
      <c r="B374" s="314" t="s">
        <v>114</v>
      </c>
      <c r="C374" s="315"/>
      <c r="D374" s="316"/>
      <c r="E374" s="323">
        <f>M45</f>
        <v>31720.97</v>
      </c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2" customFormat="1" x14ac:dyDescent="0.3">
      <c r="A375" s="8">
        <v>44813</v>
      </c>
      <c r="B375" s="319" t="s">
        <v>113</v>
      </c>
      <c r="C375" s="321"/>
      <c r="D375" s="320"/>
      <c r="E375" s="322">
        <f>M63</f>
        <v>40646.49</v>
      </c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2" customFormat="1" x14ac:dyDescent="0.3">
      <c r="A376" s="8">
        <v>44830</v>
      </c>
      <c r="B376" s="314" t="s">
        <v>114</v>
      </c>
      <c r="C376" s="315"/>
      <c r="D376" s="316"/>
      <c r="E376" s="323">
        <f>M75</f>
        <v>40555.040000000001</v>
      </c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2" customFormat="1" x14ac:dyDescent="0.3">
      <c r="A377" s="8">
        <v>44852</v>
      </c>
      <c r="B377" s="319" t="s">
        <v>113</v>
      </c>
      <c r="C377" s="321"/>
      <c r="D377" s="320"/>
      <c r="E377" s="322">
        <f>M96</f>
        <v>48564.74</v>
      </c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2" customFormat="1" x14ac:dyDescent="0.3">
      <c r="A378" s="8">
        <v>44865</v>
      </c>
      <c r="B378" s="314" t="s">
        <v>114</v>
      </c>
      <c r="C378" s="315"/>
      <c r="D378" s="316"/>
      <c r="E378" s="323">
        <f>M115</f>
        <v>46797.72</v>
      </c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2" customFormat="1" ht="15.75" customHeight="1" x14ac:dyDescent="0.3">
      <c r="A379" s="8">
        <v>44865</v>
      </c>
      <c r="B379" s="327" t="s">
        <v>146</v>
      </c>
      <c r="C379" s="328"/>
      <c r="D379" s="328"/>
      <c r="E379" s="329">
        <f>M116</f>
        <v>700000</v>
      </c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2" customFormat="1" x14ac:dyDescent="0.3">
      <c r="A380" s="8">
        <v>44893</v>
      </c>
      <c r="B380" s="319" t="s">
        <v>113</v>
      </c>
      <c r="C380" s="321"/>
      <c r="D380" s="320"/>
      <c r="E380" s="322">
        <f>M136</f>
        <v>59286.3</v>
      </c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2" customFormat="1" x14ac:dyDescent="0.3">
      <c r="A381" s="8">
        <v>44900</v>
      </c>
      <c r="B381" s="283" t="s">
        <v>114</v>
      </c>
      <c r="C381" s="284"/>
      <c r="D381" s="285"/>
      <c r="E381" s="286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2" customFormat="1" x14ac:dyDescent="0.3">
      <c r="A382" s="8"/>
      <c r="B382" s="273" t="s">
        <v>113</v>
      </c>
      <c r="C382" s="293"/>
      <c r="D382" s="274"/>
      <c r="E382" s="29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2" customFormat="1" x14ac:dyDescent="0.3">
      <c r="A383" s="8"/>
      <c r="B383" s="283" t="s">
        <v>114</v>
      </c>
      <c r="C383" s="284"/>
      <c r="D383" s="285"/>
      <c r="E383" s="286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2" customFormat="1" x14ac:dyDescent="0.3">
      <c r="A384" s="8"/>
      <c r="B384" s="273" t="s">
        <v>113</v>
      </c>
      <c r="C384" s="293"/>
      <c r="D384" s="274"/>
      <c r="E384" s="292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2" customFormat="1" x14ac:dyDescent="0.3">
      <c r="A385" s="33"/>
      <c r="B385" s="283" t="s">
        <v>114</v>
      </c>
      <c r="C385" s="284"/>
      <c r="D385" s="285"/>
      <c r="E385" s="286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2" customFormat="1" ht="15.75" thickBot="1" x14ac:dyDescent="0.35">
      <c r="A386" s="33"/>
      <c r="B386" s="273" t="s">
        <v>113</v>
      </c>
      <c r="C386" s="293"/>
      <c r="D386" s="274"/>
      <c r="E386" s="292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2" customFormat="1" ht="15.75" thickBot="1" x14ac:dyDescent="0.35">
      <c r="A387" s="33"/>
      <c r="B387" s="290" t="s">
        <v>63</v>
      </c>
      <c r="C387" s="19"/>
      <c r="D387" s="19"/>
      <c r="E387" s="291">
        <f>SUM(E370:E386)</f>
        <v>2333641.9299999997</v>
      </c>
      <c r="F387" s="323">
        <f>633658.29+E372+E374+E376+E378</f>
        <v>780682.43</v>
      </c>
      <c r="G387" s="322">
        <f>638172.68+E371+E373+E375+E377+E380</f>
        <v>852959.5</v>
      </c>
      <c r="H387" s="330">
        <f>E379</f>
        <v>700000</v>
      </c>
      <c r="I387" s="231">
        <f>SUM(F387:H387)</f>
        <v>2333641.9300000002</v>
      </c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2" customFormat="1" x14ac:dyDescent="0.3">
      <c r="A388" s="33"/>
      <c r="B388" s="68"/>
      <c r="C388" s="34"/>
      <c r="D388" s="18"/>
      <c r="E388" s="54"/>
      <c r="F388">
        <v>5247</v>
      </c>
      <c r="G388">
        <v>3549</v>
      </c>
      <c r="H388" s="331" t="s">
        <v>147</v>
      </c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2" customFormat="1" x14ac:dyDescent="0.3">
      <c r="A389" s="33"/>
      <c r="B389" s="68"/>
      <c r="C389" s="34"/>
      <c r="D389" s="18"/>
      <c r="E389"/>
      <c r="F389"/>
      <c r="G389"/>
      <c r="H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2" customFormat="1" x14ac:dyDescent="0.3">
      <c r="A390" s="33"/>
      <c r="B390" s="68"/>
      <c r="C390" s="34"/>
      <c r="D390" s="18"/>
      <c r="E390"/>
      <c r="F390"/>
      <c r="G390"/>
      <c r="H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2" customFormat="1" x14ac:dyDescent="0.3">
      <c r="A391" s="33"/>
      <c r="B391" s="68"/>
      <c r="C391" s="34"/>
      <c r="D391" s="18"/>
      <c r="E391"/>
      <c r="F391"/>
      <c r="G391"/>
      <c r="H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2" customFormat="1" x14ac:dyDescent="0.3">
      <c r="A392" s="33"/>
      <c r="B392" s="68"/>
      <c r="C392" s="34"/>
      <c r="D392" s="18"/>
      <c r="E392"/>
      <c r="F392"/>
      <c r="G392"/>
      <c r="H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2" customFormat="1" x14ac:dyDescent="0.3">
      <c r="A393" s="33"/>
      <c r="B393" s="68"/>
      <c r="C393" s="34"/>
      <c r="D393" s="18"/>
      <c r="E393"/>
      <c r="F393"/>
      <c r="G393"/>
      <c r="H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2" customFormat="1" x14ac:dyDescent="0.3">
      <c r="A394" s="33"/>
      <c r="B394" s="68"/>
      <c r="C394" s="34"/>
      <c r="D394" s="18"/>
      <c r="E394"/>
      <c r="F394"/>
      <c r="G394"/>
      <c r="H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2" customFormat="1" x14ac:dyDescent="0.3">
      <c r="A395" s="33"/>
      <c r="B395" s="68"/>
      <c r="C395" s="34"/>
      <c r="D395" s="18"/>
      <c r="E395"/>
      <c r="F395"/>
      <c r="G395"/>
      <c r="H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2" customFormat="1" x14ac:dyDescent="0.3">
      <c r="A396" s="33"/>
      <c r="B396" s="68"/>
      <c r="C396" s="34"/>
      <c r="D396" s="18"/>
      <c r="E396"/>
      <c r="F396"/>
      <c r="G396"/>
      <c r="H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2" customFormat="1" x14ac:dyDescent="0.3">
      <c r="A397" s="8"/>
      <c r="B397" s="4"/>
      <c r="C397" s="18"/>
      <c r="D397" s="18"/>
      <c r="E397"/>
      <c r="F397"/>
      <c r="G397"/>
      <c r="H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2" customFormat="1" x14ac:dyDescent="0.3">
      <c r="A398" s="8"/>
      <c r="B398" s="4"/>
      <c r="C398" s="18"/>
      <c r="D398" s="18"/>
      <c r="E398"/>
      <c r="F398"/>
      <c r="G398"/>
      <c r="H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2" customFormat="1" x14ac:dyDescent="0.3">
      <c r="A399" s="8"/>
      <c r="B399" s="4"/>
      <c r="C399" s="18"/>
      <c r="D399" s="18"/>
      <c r="E399" s="54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2" customFormat="1" x14ac:dyDescent="0.3">
      <c r="A400" s="8"/>
      <c r="B400" s="4"/>
      <c r="C400" s="18"/>
      <c r="D400" s="18"/>
      <c r="E400" s="54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2" customFormat="1" x14ac:dyDescent="0.3">
      <c r="A401" s="8"/>
      <c r="B401" s="4"/>
      <c r="C401" s="18"/>
      <c r="D401" s="18"/>
      <c r="E401" s="54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2" customFormat="1" x14ac:dyDescent="0.3">
      <c r="A402" s="8"/>
      <c r="B402" s="4"/>
      <c r="C402" s="18"/>
      <c r="D402" s="18"/>
      <c r="E402" s="54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2" customFormat="1" x14ac:dyDescent="0.3">
      <c r="A403" s="8"/>
      <c r="B403" s="4"/>
      <c r="C403" s="18"/>
      <c r="D403" s="18"/>
      <c r="E403" s="54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2" customFormat="1" x14ac:dyDescent="0.3">
      <c r="A404" s="8"/>
      <c r="B404" s="4"/>
      <c r="C404" s="18"/>
      <c r="D404" s="18"/>
      <c r="E404" s="5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2" customFormat="1" x14ac:dyDescent="0.3">
      <c r="A405" s="8"/>
      <c r="B405" s="4"/>
      <c r="C405" s="18"/>
      <c r="D405" s="18"/>
      <c r="E405" s="54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2" customFormat="1" x14ac:dyDescent="0.3">
      <c r="A406" s="8"/>
      <c r="B406" s="4"/>
      <c r="C406" s="18"/>
      <c r="D406" s="18"/>
      <c r="E406" s="54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2" customFormat="1" x14ac:dyDescent="0.3">
      <c r="A407" s="8"/>
      <c r="B407" s="4"/>
      <c r="C407" s="18"/>
      <c r="D407" s="18"/>
      <c r="E407" s="54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2" customFormat="1" x14ac:dyDescent="0.3">
      <c r="A408" s="8"/>
      <c r="B408" s="4"/>
      <c r="C408" s="18"/>
      <c r="D408" s="18"/>
      <c r="E408" s="54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2" customFormat="1" x14ac:dyDescent="0.3">
      <c r="A409" s="8"/>
      <c r="B409" s="4"/>
      <c r="C409" s="18"/>
      <c r="D409" s="18"/>
      <c r="E409" s="54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2" customFormat="1" x14ac:dyDescent="0.3">
      <c r="A410" s="8"/>
      <c r="B410" s="4"/>
      <c r="C410" s="18"/>
      <c r="D410" s="18"/>
      <c r="E410" s="54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2" customFormat="1" x14ac:dyDescent="0.3">
      <c r="A411" s="8"/>
      <c r="B411" s="4"/>
      <c r="C411" s="18"/>
      <c r="D411" s="18"/>
      <c r="E411" s="54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2" customFormat="1" x14ac:dyDescent="0.3">
      <c r="A412" s="8"/>
      <c r="B412" s="4"/>
      <c r="C412" s="18"/>
      <c r="D412" s="18"/>
      <c r="E412" s="54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2" customFormat="1" x14ac:dyDescent="0.3">
      <c r="A413" s="8"/>
      <c r="B413" s="4"/>
      <c r="C413" s="18"/>
      <c r="D413" s="18"/>
      <c r="E413" s="54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2" customFormat="1" x14ac:dyDescent="0.3">
      <c r="A414" s="8"/>
      <c r="B414" s="4"/>
      <c r="C414" s="18"/>
      <c r="D414" s="18"/>
      <c r="E414" s="5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2" customFormat="1" x14ac:dyDescent="0.3">
      <c r="A415" s="8"/>
      <c r="B415" s="4"/>
      <c r="C415" s="18"/>
      <c r="D415" s="18"/>
      <c r="E415" s="54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2" customFormat="1" x14ac:dyDescent="0.3">
      <c r="A416" s="8"/>
      <c r="B416" s="4"/>
      <c r="C416" s="18"/>
      <c r="D416" s="18"/>
      <c r="E416" s="54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2" customFormat="1" x14ac:dyDescent="0.3">
      <c r="A417" s="8"/>
      <c r="B417" s="4"/>
      <c r="C417" s="18"/>
      <c r="D417" s="18"/>
      <c r="E417" s="54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2" customFormat="1" x14ac:dyDescent="0.3">
      <c r="A418" s="8"/>
      <c r="B418" s="4"/>
      <c r="C418" s="18"/>
      <c r="D418" s="18"/>
      <c r="E418" s="54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2" customFormat="1" x14ac:dyDescent="0.3">
      <c r="A419" s="8"/>
      <c r="B419" s="4"/>
      <c r="C419" s="18"/>
      <c r="D419" s="18"/>
      <c r="E419" s="54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2" customFormat="1" x14ac:dyDescent="0.3">
      <c r="A420" s="8"/>
      <c r="B420" s="4"/>
      <c r="C420" s="18"/>
      <c r="D420" s="18"/>
      <c r="E420" s="54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s="2" customFormat="1" x14ac:dyDescent="0.3">
      <c r="A421" s="8"/>
      <c r="B421" s="4"/>
      <c r="C421" s="18"/>
      <c r="D421" s="18"/>
      <c r="E421" s="54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s="2" customFormat="1" x14ac:dyDescent="0.3">
      <c r="A422" s="8"/>
      <c r="B422" s="4"/>
      <c r="C422" s="18"/>
      <c r="D422" s="18"/>
      <c r="E422" s="54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</row>
    <row r="423" spans="1:22" s="2" customFormat="1" x14ac:dyDescent="0.3">
      <c r="A423" s="8"/>
      <c r="B423" s="4"/>
      <c r="C423" s="18"/>
      <c r="D423" s="18"/>
      <c r="E423" s="54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</row>
    <row r="424" spans="1:22" s="2" customFormat="1" x14ac:dyDescent="0.3">
      <c r="A424" s="8"/>
      <c r="B424" s="4"/>
      <c r="C424" s="18"/>
      <c r="D424" s="18"/>
      <c r="E424" s="5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</row>
    <row r="425" spans="1:22" s="2" customFormat="1" x14ac:dyDescent="0.3">
      <c r="A425" s="8"/>
      <c r="B425" s="4"/>
      <c r="C425" s="18"/>
      <c r="D425" s="18"/>
      <c r="E425" s="54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</row>
    <row r="426" spans="1:22" s="2" customFormat="1" x14ac:dyDescent="0.3">
      <c r="A426" s="8"/>
      <c r="B426" s="4"/>
      <c r="C426" s="18"/>
      <c r="D426" s="18"/>
      <c r="E426" s="54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</row>
    <row r="427" spans="1:22" s="2" customFormat="1" x14ac:dyDescent="0.3">
      <c r="A427" s="8"/>
      <c r="B427" s="4"/>
      <c r="C427" s="18"/>
      <c r="D427" s="18"/>
      <c r="E427" s="54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</row>
    <row r="428" spans="1:22" s="2" customFormat="1" x14ac:dyDescent="0.3">
      <c r="A428" s="8"/>
      <c r="B428" s="4"/>
      <c r="C428" s="18"/>
      <c r="D428" s="18"/>
      <c r="E428" s="54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</row>
    <row r="429" spans="1:22" s="2" customFormat="1" x14ac:dyDescent="0.3">
      <c r="A429" s="8"/>
      <c r="B429" s="4"/>
      <c r="C429" s="18"/>
      <c r="D429" s="18"/>
      <c r="E429" s="54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</row>
    <row r="430" spans="1:22" s="2" customFormat="1" x14ac:dyDescent="0.3">
      <c r="A430" s="8"/>
      <c r="B430" s="4"/>
      <c r="C430" s="18"/>
      <c r="D430" s="18"/>
      <c r="E430" s="54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</row>
    <row r="431" spans="1:22" s="2" customFormat="1" x14ac:dyDescent="0.3">
      <c r="A431" s="8"/>
      <c r="B431" s="4"/>
      <c r="C431" s="18"/>
      <c r="D431" s="18"/>
      <c r="E431" s="54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</row>
    <row r="432" spans="1:22" s="2" customFormat="1" x14ac:dyDescent="0.3">
      <c r="A432" s="8"/>
      <c r="B432" s="4"/>
      <c r="C432" s="18"/>
      <c r="D432" s="18"/>
      <c r="E432" s="54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</row>
    <row r="433" spans="1:22" s="2" customFormat="1" x14ac:dyDescent="0.3">
      <c r="A433" s="8"/>
      <c r="B433" s="4"/>
      <c r="C433" s="18"/>
      <c r="D433" s="18"/>
      <c r="E433" s="54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</row>
    <row r="434" spans="1:22" s="2" customFormat="1" x14ac:dyDescent="0.3">
      <c r="A434" s="8"/>
      <c r="B434" s="4"/>
      <c r="C434" s="18"/>
      <c r="D434" s="18"/>
      <c r="E434" s="5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</row>
    <row r="435" spans="1:22" s="2" customFormat="1" x14ac:dyDescent="0.3">
      <c r="A435" s="8"/>
      <c r="B435" s="4"/>
      <c r="C435" s="18"/>
      <c r="D435" s="18"/>
      <c r="E435" s="54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</row>
    <row r="436" spans="1:22" s="2" customFormat="1" x14ac:dyDescent="0.3">
      <c r="A436" s="8"/>
      <c r="B436" s="4"/>
      <c r="C436" s="18"/>
      <c r="D436" s="18"/>
      <c r="E436" s="54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</row>
    <row r="437" spans="1:22" s="2" customFormat="1" x14ac:dyDescent="0.3">
      <c r="A437" s="8"/>
      <c r="B437" s="4"/>
      <c r="C437" s="18"/>
      <c r="D437" s="18"/>
      <c r="E437" s="54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</row>
    <row r="438" spans="1:22" s="2" customFormat="1" x14ac:dyDescent="0.3">
      <c r="A438" s="8"/>
      <c r="B438" s="4"/>
      <c r="C438" s="18"/>
      <c r="D438" s="18"/>
      <c r="E438" s="54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</row>
    <row r="439" spans="1:22" s="2" customFormat="1" x14ac:dyDescent="0.3">
      <c r="A439" s="8"/>
      <c r="B439" s="4"/>
      <c r="C439" s="18"/>
      <c r="D439" s="18"/>
      <c r="E439" s="54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</row>
    <row r="440" spans="1:22" s="2" customFormat="1" x14ac:dyDescent="0.3">
      <c r="A440" s="8"/>
      <c r="B440" s="4"/>
      <c r="C440" s="18"/>
      <c r="D440" s="18"/>
      <c r="E440" s="54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</row>
    <row r="441" spans="1:22" s="2" customFormat="1" x14ac:dyDescent="0.3">
      <c r="A441" s="8"/>
      <c r="B441" s="4"/>
      <c r="C441" s="18"/>
      <c r="D441" s="18"/>
      <c r="E441" s="54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</row>
    <row r="442" spans="1:22" s="2" customFormat="1" x14ac:dyDescent="0.3">
      <c r="A442" s="8"/>
      <c r="B442" s="4"/>
      <c r="C442" s="18"/>
      <c r="D442" s="18"/>
      <c r="E442" s="54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</row>
    <row r="443" spans="1:22" s="2" customFormat="1" x14ac:dyDescent="0.3">
      <c r="A443" s="8"/>
      <c r="B443" s="4"/>
      <c r="C443" s="18"/>
      <c r="D443" s="18"/>
      <c r="E443" s="54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</row>
    <row r="444" spans="1:22" s="2" customFormat="1" x14ac:dyDescent="0.3">
      <c r="A444" s="8"/>
      <c r="B444" s="4"/>
      <c r="C444" s="18"/>
      <c r="D444" s="18"/>
      <c r="E444" s="5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</row>
    <row r="445" spans="1:22" s="2" customFormat="1" x14ac:dyDescent="0.3">
      <c r="A445" s="8"/>
      <c r="B445" s="7"/>
      <c r="C445" s="18"/>
      <c r="D445" s="18"/>
      <c r="E445" s="54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</row>
    <row r="446" spans="1:22" s="2" customFormat="1" x14ac:dyDescent="0.3">
      <c r="A446" s="8"/>
      <c r="B446" s="4"/>
      <c r="C446" s="18"/>
      <c r="D446" s="18"/>
      <c r="E446" s="54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</row>
    <row r="447" spans="1:22" s="2" customFormat="1" x14ac:dyDescent="0.3">
      <c r="A447" s="8"/>
      <c r="B447" s="4"/>
      <c r="C447" s="18"/>
      <c r="D447" s="18"/>
      <c r="E447" s="54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</row>
    <row r="448" spans="1:22" s="2" customFormat="1" x14ac:dyDescent="0.3">
      <c r="A448" s="8"/>
      <c r="B448" s="4"/>
      <c r="C448" s="18"/>
      <c r="D448" s="18"/>
      <c r="E448" s="54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</row>
    <row r="449" spans="1:22" s="2" customFormat="1" x14ac:dyDescent="0.3">
      <c r="A449" s="8"/>
      <c r="B449" s="4"/>
      <c r="C449" s="18"/>
      <c r="D449" s="18"/>
      <c r="E449" s="54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</row>
    <row r="450" spans="1:22" s="2" customFormat="1" x14ac:dyDescent="0.3">
      <c r="A450" s="8"/>
      <c r="B450" s="4"/>
      <c r="C450" s="18"/>
      <c r="D450" s="18"/>
      <c r="E450" s="54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</row>
    <row r="451" spans="1:22" s="2" customFormat="1" x14ac:dyDescent="0.3">
      <c r="A451" s="8"/>
      <c r="B451" s="4"/>
      <c r="C451" s="18"/>
      <c r="D451" s="18"/>
      <c r="E451" s="54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</row>
    <row r="452" spans="1:22" s="2" customFormat="1" x14ac:dyDescent="0.3">
      <c r="A452" s="8"/>
      <c r="B452" s="4"/>
      <c r="C452" s="18"/>
      <c r="D452" s="18"/>
      <c r="E452" s="54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</row>
    <row r="453" spans="1:22" s="2" customFormat="1" x14ac:dyDescent="0.3">
      <c r="A453" s="8"/>
      <c r="B453" s="4"/>
      <c r="C453" s="18"/>
      <c r="D453" s="18"/>
      <c r="E453" s="54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</row>
    <row r="454" spans="1:22" s="2" customFormat="1" x14ac:dyDescent="0.3">
      <c r="A454" s="8"/>
      <c r="B454" s="4"/>
      <c r="C454" s="18"/>
      <c r="D454" s="18"/>
      <c r="E454" s="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</row>
    <row r="455" spans="1:22" s="2" customFormat="1" x14ac:dyDescent="0.3">
      <c r="A455" s="8"/>
      <c r="B455" s="4"/>
      <c r="C455" s="18"/>
      <c r="D455" s="18"/>
      <c r="E455" s="54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</row>
    <row r="456" spans="1:22" s="2" customFormat="1" x14ac:dyDescent="0.3">
      <c r="A456" s="8"/>
      <c r="B456" s="4"/>
      <c r="C456" s="18"/>
      <c r="D456" s="18"/>
      <c r="E456" s="54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</row>
    <row r="457" spans="1:22" s="2" customFormat="1" x14ac:dyDescent="0.3">
      <c r="A457" s="8"/>
      <c r="B457" s="4"/>
      <c r="C457" s="18"/>
      <c r="D457" s="18"/>
      <c r="E457" s="54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</row>
    <row r="458" spans="1:22" s="2" customFormat="1" x14ac:dyDescent="0.3">
      <c r="A458" s="8"/>
      <c r="B458" s="4"/>
      <c r="C458" s="18"/>
      <c r="D458" s="18"/>
      <c r="E458" s="54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</row>
    <row r="459" spans="1:22" s="2" customFormat="1" x14ac:dyDescent="0.3">
      <c r="A459" s="8"/>
      <c r="B459" s="4"/>
      <c r="C459" s="18"/>
      <c r="D459" s="18"/>
      <c r="E459" s="54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</row>
    <row r="460" spans="1:22" s="2" customFormat="1" x14ac:dyDescent="0.3">
      <c r="A460" s="8"/>
      <c r="B460" s="4"/>
      <c r="C460" s="18"/>
      <c r="D460" s="18"/>
      <c r="E460" s="54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</row>
    <row r="461" spans="1:22" s="2" customFormat="1" x14ac:dyDescent="0.3">
      <c r="A461" s="8"/>
      <c r="B461" s="4"/>
      <c r="C461" s="18"/>
      <c r="D461" s="18"/>
      <c r="E461" s="54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</row>
    <row r="462" spans="1:22" s="2" customFormat="1" x14ac:dyDescent="0.3">
      <c r="A462" s="8"/>
      <c r="B462" s="4"/>
      <c r="C462" s="18"/>
      <c r="D462" s="18"/>
      <c r="E462" s="54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</row>
    <row r="463" spans="1:22" s="2" customFormat="1" x14ac:dyDescent="0.3">
      <c r="A463" s="8"/>
      <c r="B463" s="4"/>
      <c r="C463" s="18"/>
      <c r="D463" s="18"/>
      <c r="E463" s="54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</row>
    <row r="464" spans="1:22" s="2" customFormat="1" x14ac:dyDescent="0.3">
      <c r="A464" s="8"/>
      <c r="B464" s="4"/>
      <c r="C464" s="18"/>
      <c r="D464" s="18"/>
      <c r="E464" s="5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</row>
    <row r="465" spans="1:22" s="2" customFormat="1" x14ac:dyDescent="0.3">
      <c r="A465" s="8"/>
      <c r="B465" s="4"/>
      <c r="C465" s="18"/>
      <c r="D465" s="18"/>
      <c r="E465" s="54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</row>
    <row r="466" spans="1:22" s="2" customFormat="1" x14ac:dyDescent="0.3">
      <c r="A466" s="8"/>
      <c r="B466" s="4"/>
      <c r="C466" s="18"/>
      <c r="D466" s="18"/>
      <c r="E466" s="54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</row>
    <row r="467" spans="1:22" s="2" customFormat="1" x14ac:dyDescent="0.3">
      <c r="A467" s="8"/>
      <c r="B467" s="4"/>
      <c r="C467" s="18"/>
      <c r="D467" s="18"/>
      <c r="E467" s="54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</row>
    <row r="468" spans="1:22" s="2" customFormat="1" x14ac:dyDescent="0.3">
      <c r="A468" s="8"/>
      <c r="B468" s="4"/>
      <c r="C468" s="18"/>
      <c r="D468" s="18"/>
      <c r="E468" s="54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</row>
    <row r="469" spans="1:22" s="2" customFormat="1" x14ac:dyDescent="0.3">
      <c r="A469" s="8"/>
      <c r="B469" s="4"/>
      <c r="C469" s="18"/>
      <c r="D469" s="18"/>
      <c r="E469" s="54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</row>
    <row r="470" spans="1:22" s="2" customFormat="1" x14ac:dyDescent="0.3">
      <c r="A470" s="8"/>
      <c r="B470" s="4"/>
      <c r="C470" s="18"/>
      <c r="D470" s="18"/>
      <c r="E470" s="54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</row>
    <row r="471" spans="1:22" s="2" customFormat="1" x14ac:dyDescent="0.3">
      <c r="A471" s="8"/>
      <c r="B471" s="4"/>
      <c r="C471" s="18"/>
      <c r="D471" s="18"/>
      <c r="E471" s="54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</row>
    <row r="472" spans="1:22" s="2" customFormat="1" x14ac:dyDescent="0.3">
      <c r="A472" s="8"/>
      <c r="B472" s="4"/>
      <c r="C472" s="18"/>
      <c r="D472" s="18"/>
      <c r="E472" s="54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</row>
    <row r="473" spans="1:22" s="2" customFormat="1" x14ac:dyDescent="0.3">
      <c r="A473" s="8"/>
      <c r="B473" s="4"/>
      <c r="C473" s="18"/>
      <c r="D473" s="18"/>
      <c r="E473" s="54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</row>
    <row r="474" spans="1:22" s="2" customFormat="1" x14ac:dyDescent="0.3">
      <c r="A474" s="8"/>
      <c r="B474" s="4"/>
      <c r="C474" s="18"/>
      <c r="D474" s="18"/>
      <c r="E474" s="5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</row>
    <row r="475" spans="1:22" s="2" customFormat="1" x14ac:dyDescent="0.3">
      <c r="A475" s="8"/>
      <c r="B475" s="4"/>
      <c r="C475" s="18"/>
      <c r="D475" s="18"/>
      <c r="E475" s="54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</row>
    <row r="476" spans="1:22" s="2" customFormat="1" x14ac:dyDescent="0.3">
      <c r="A476" s="8"/>
      <c r="B476" s="4"/>
      <c r="C476" s="18"/>
      <c r="D476" s="18"/>
      <c r="E476" s="54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</row>
    <row r="477" spans="1:22" s="2" customFormat="1" x14ac:dyDescent="0.3">
      <c r="A477" s="8"/>
      <c r="B477" s="4"/>
      <c r="C477" s="18"/>
      <c r="D477" s="18"/>
      <c r="E477" s="54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</row>
    <row r="478" spans="1:22" s="2" customFormat="1" x14ac:dyDescent="0.3">
      <c r="A478" s="8"/>
      <c r="B478" s="4"/>
      <c r="C478" s="18"/>
      <c r="D478" s="18"/>
      <c r="E478" s="54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</row>
    <row r="479" spans="1:22" s="2" customFormat="1" x14ac:dyDescent="0.3">
      <c r="A479" s="8"/>
      <c r="B479" s="4"/>
      <c r="C479" s="18"/>
      <c r="D479" s="18"/>
      <c r="E479" s="54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</row>
    <row r="480" spans="1:22" s="2" customFormat="1" x14ac:dyDescent="0.3">
      <c r="A480" s="8"/>
      <c r="B480" s="4"/>
      <c r="C480" s="18"/>
      <c r="D480" s="18"/>
      <c r="E480" s="54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</row>
    <row r="481" spans="1:22" s="2" customFormat="1" x14ac:dyDescent="0.3">
      <c r="A481" s="8"/>
      <c r="B481" s="4"/>
      <c r="C481" s="18"/>
      <c r="D481" s="18"/>
      <c r="E481" s="54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</row>
    <row r="482" spans="1:22" s="2" customFormat="1" x14ac:dyDescent="0.3">
      <c r="A482" s="8"/>
      <c r="B482" s="4"/>
      <c r="C482" s="18"/>
      <c r="D482" s="18"/>
      <c r="E482" s="54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</row>
    <row r="483" spans="1:22" s="2" customFormat="1" x14ac:dyDescent="0.3">
      <c r="A483" s="8"/>
      <c r="B483" s="7"/>
      <c r="C483" s="18"/>
      <c r="D483" s="18"/>
      <c r="E483" s="54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</row>
    <row r="484" spans="1:22" s="2" customFormat="1" x14ac:dyDescent="0.3">
      <c r="A484" s="8"/>
      <c r="B484" s="4"/>
      <c r="C484" s="18"/>
      <c r="D484" s="18"/>
      <c r="E484" s="5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</row>
    <row r="485" spans="1:22" s="2" customFormat="1" x14ac:dyDescent="0.3">
      <c r="A485" s="8"/>
      <c r="B485" s="4"/>
      <c r="C485" s="18"/>
      <c r="D485" s="18"/>
      <c r="E485" s="54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</row>
    <row r="486" spans="1:22" s="2" customFormat="1" x14ac:dyDescent="0.3">
      <c r="A486" s="8"/>
      <c r="B486" s="8"/>
      <c r="C486" s="18"/>
      <c r="D486" s="18"/>
      <c r="E486" s="54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</row>
    <row r="487" spans="1:22" s="2" customFormat="1" x14ac:dyDescent="0.3">
      <c r="A487" s="8"/>
      <c r="B487" s="4"/>
      <c r="C487" s="18"/>
      <c r="D487" s="18"/>
      <c r="E487" s="54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</row>
    <row r="488" spans="1:22" s="2" customFormat="1" x14ac:dyDescent="0.3">
      <c r="A488" s="8"/>
      <c r="B488" s="4"/>
      <c r="C488" s="18"/>
      <c r="D488" s="18"/>
      <c r="E488" s="54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</row>
    <row r="489" spans="1:22" s="2" customFormat="1" x14ac:dyDescent="0.3">
      <c r="A489" s="8"/>
      <c r="B489" s="4"/>
      <c r="C489" s="18"/>
      <c r="D489" s="18"/>
      <c r="E489" s="54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</row>
    <row r="490" spans="1:22" s="2" customFormat="1" x14ac:dyDescent="0.3">
      <c r="A490" s="8"/>
      <c r="B490" s="4"/>
      <c r="C490" s="18"/>
      <c r="D490" s="18"/>
      <c r="E490" s="54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</row>
    <row r="491" spans="1:22" s="2" customFormat="1" x14ac:dyDescent="0.3">
      <c r="A491" s="8"/>
      <c r="B491" s="4"/>
      <c r="C491" s="18"/>
      <c r="D491" s="18"/>
      <c r="E491" s="54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</row>
    <row r="492" spans="1:22" s="2" customFormat="1" x14ac:dyDescent="0.3">
      <c r="A492" s="8"/>
      <c r="B492" s="4"/>
      <c r="C492" s="18"/>
      <c r="D492" s="18"/>
      <c r="E492" s="54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</row>
    <row r="493" spans="1:22" s="2" customFormat="1" x14ac:dyDescent="0.3">
      <c r="A493" s="8"/>
      <c r="B493" s="4"/>
      <c r="C493" s="18"/>
      <c r="D493" s="18"/>
      <c r="E493" s="54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</row>
    <row r="494" spans="1:22" s="2" customFormat="1" x14ac:dyDescent="0.3">
      <c r="A494" s="8"/>
      <c r="B494" s="4"/>
      <c r="C494" s="18"/>
      <c r="D494" s="18"/>
      <c r="E494" s="5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</row>
    <row r="495" spans="1:22" s="2" customFormat="1" x14ac:dyDescent="0.3">
      <c r="A495" s="8"/>
      <c r="B495" s="4"/>
      <c r="C495" s="18"/>
      <c r="D495" s="18"/>
      <c r="E495" s="54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</row>
    <row r="496" spans="1:22" s="2" customFormat="1" x14ac:dyDescent="0.3">
      <c r="A496" s="8"/>
      <c r="B496" s="4"/>
      <c r="C496" s="18"/>
      <c r="D496" s="18"/>
      <c r="E496" s="54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</row>
    <row r="497" spans="1:22" s="2" customFormat="1" x14ac:dyDescent="0.3">
      <c r="A497" s="8"/>
      <c r="B497" s="4"/>
      <c r="C497" s="18"/>
      <c r="D497" s="18"/>
      <c r="E497" s="54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</row>
    <row r="498" spans="1:22" s="2" customFormat="1" x14ac:dyDescent="0.3">
      <c r="A498" s="8"/>
      <c r="B498" s="4"/>
      <c r="C498" s="18"/>
      <c r="D498" s="18"/>
      <c r="E498" s="54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</row>
    <row r="499" spans="1:22" s="2" customFormat="1" x14ac:dyDescent="0.3">
      <c r="A499" s="8"/>
      <c r="B499" s="4"/>
      <c r="C499" s="18"/>
      <c r="D499" s="18"/>
      <c r="E499" s="54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</row>
    <row r="500" spans="1:22" s="2" customFormat="1" x14ac:dyDescent="0.3">
      <c r="A500" s="8"/>
      <c r="B500" s="4"/>
      <c r="C500" s="18"/>
      <c r="D500" s="18"/>
      <c r="E500" s="54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</row>
    <row r="501" spans="1:22" s="2" customFormat="1" x14ac:dyDescent="0.3">
      <c r="A501" s="8"/>
      <c r="B501" s="4"/>
      <c r="C501" s="18"/>
      <c r="D501" s="18"/>
      <c r="E501" s="54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</row>
    <row r="502" spans="1:22" s="2" customFormat="1" x14ac:dyDescent="0.3">
      <c r="A502" s="8"/>
      <c r="B502" s="4"/>
      <c r="C502" s="18"/>
      <c r="D502" s="18"/>
      <c r="E502" s="54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</row>
    <row r="503" spans="1:22" s="2" customFormat="1" x14ac:dyDescent="0.3">
      <c r="A503" s="8"/>
      <c r="B503" s="4"/>
      <c r="C503" s="18"/>
      <c r="D503" s="18"/>
      <c r="E503" s="54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</row>
    <row r="504" spans="1:22" s="2" customFormat="1" x14ac:dyDescent="0.3">
      <c r="A504" s="8"/>
      <c r="B504" s="4"/>
      <c r="C504" s="18"/>
      <c r="D504" s="18"/>
      <c r="E504" s="5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</row>
    <row r="505" spans="1:22" s="2" customFormat="1" x14ac:dyDescent="0.3">
      <c r="A505" s="8"/>
      <c r="B505" s="4"/>
      <c r="C505" s="18"/>
      <c r="D505" s="18"/>
      <c r="E505" s="54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</row>
    <row r="506" spans="1:22" s="2" customFormat="1" x14ac:dyDescent="0.3">
      <c r="A506" s="8"/>
      <c r="B506" s="4"/>
      <c r="C506" s="18"/>
      <c r="D506" s="18"/>
      <c r="E506" s="54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</row>
    <row r="507" spans="1:22" s="2" customFormat="1" x14ac:dyDescent="0.3">
      <c r="A507" s="8"/>
      <c r="B507" s="4"/>
      <c r="C507" s="18"/>
      <c r="D507" s="18"/>
      <c r="E507" s="54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</row>
    <row r="508" spans="1:22" s="2" customFormat="1" x14ac:dyDescent="0.3">
      <c r="A508" s="8"/>
      <c r="B508" s="4"/>
      <c r="C508" s="18"/>
      <c r="D508" s="18"/>
      <c r="E508" s="54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</row>
    <row r="509" spans="1:22" s="2" customFormat="1" x14ac:dyDescent="0.3">
      <c r="A509" s="8"/>
      <c r="B509" s="4"/>
      <c r="C509" s="18"/>
      <c r="D509" s="18"/>
      <c r="E509" s="54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</row>
    <row r="510" spans="1:22" s="2" customFormat="1" x14ac:dyDescent="0.3">
      <c r="A510" s="8"/>
      <c r="B510" s="4"/>
      <c r="C510" s="18"/>
      <c r="D510" s="18"/>
      <c r="E510" s="54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</row>
    <row r="511" spans="1:22" s="2" customFormat="1" x14ac:dyDescent="0.3">
      <c r="A511" s="8"/>
      <c r="B511" s="4"/>
      <c r="C511" s="18"/>
      <c r="D511" s="18"/>
      <c r="E511" s="54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</row>
    <row r="512" spans="1:22" s="2" customFormat="1" x14ac:dyDescent="0.3">
      <c r="A512" s="8"/>
      <c r="B512" s="4"/>
      <c r="C512" s="18"/>
      <c r="D512" s="18"/>
      <c r="E512" s="54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</row>
    <row r="513" spans="1:22" s="2" customFormat="1" x14ac:dyDescent="0.3">
      <c r="A513" s="8"/>
      <c r="B513" s="4"/>
      <c r="C513" s="18"/>
      <c r="D513" s="18"/>
      <c r="E513" s="54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</row>
    <row r="514" spans="1:22" s="2" customFormat="1" x14ac:dyDescent="0.3">
      <c r="A514" s="8"/>
      <c r="B514" s="4"/>
      <c r="C514" s="18"/>
      <c r="D514" s="18"/>
      <c r="E514" s="5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</row>
    <row r="515" spans="1:22" s="2" customFormat="1" x14ac:dyDescent="0.3">
      <c r="A515" s="8"/>
      <c r="B515" s="4"/>
      <c r="C515" s="18"/>
      <c r="D515" s="18"/>
      <c r="E515" s="54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</row>
    <row r="516" spans="1:22" s="2" customFormat="1" x14ac:dyDescent="0.3">
      <c r="A516" s="8"/>
      <c r="B516" s="4"/>
      <c r="C516" s="18"/>
      <c r="D516" s="18"/>
      <c r="E516" s="54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</row>
    <row r="517" spans="1:22" s="2" customFormat="1" x14ac:dyDescent="0.3">
      <c r="A517" s="8"/>
      <c r="B517" s="4"/>
      <c r="C517" s="18"/>
      <c r="D517" s="18"/>
      <c r="E517" s="54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</row>
    <row r="518" spans="1:22" s="2" customFormat="1" x14ac:dyDescent="0.3">
      <c r="A518" s="8"/>
      <c r="B518" s="4"/>
      <c r="C518" s="18"/>
      <c r="D518" s="18"/>
      <c r="E518" s="54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</row>
    <row r="519" spans="1:22" s="2" customFormat="1" x14ac:dyDescent="0.3">
      <c r="A519" s="8"/>
      <c r="B519" s="4"/>
      <c r="C519" s="18"/>
      <c r="D519" s="18"/>
      <c r="E519" s="54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</row>
    <row r="520" spans="1:22" s="2" customFormat="1" x14ac:dyDescent="0.3">
      <c r="A520" s="8"/>
      <c r="B520" s="4"/>
      <c r="C520" s="18"/>
      <c r="D520" s="18"/>
      <c r="E520" s="54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</row>
    <row r="521" spans="1:22" s="2" customFormat="1" x14ac:dyDescent="0.3">
      <c r="A521" s="8"/>
      <c r="B521" s="4"/>
      <c r="C521" s="18"/>
      <c r="D521" s="18"/>
      <c r="E521" s="54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</row>
    <row r="522" spans="1:22" s="2" customFormat="1" x14ac:dyDescent="0.3">
      <c r="A522" s="8"/>
      <c r="B522" s="4"/>
      <c r="C522" s="18"/>
      <c r="D522" s="18"/>
      <c r="E522" s="54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</row>
    <row r="523" spans="1:22" s="2" customFormat="1" x14ac:dyDescent="0.3">
      <c r="A523" s="8"/>
      <c r="B523" s="4"/>
      <c r="C523" s="18"/>
      <c r="D523" s="18"/>
      <c r="E523" s="54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</row>
    <row r="524" spans="1:22" s="2" customFormat="1" x14ac:dyDescent="0.3">
      <c r="A524" s="8"/>
      <c r="B524" s="4"/>
      <c r="C524" s="18"/>
      <c r="D524" s="18"/>
      <c r="E524" s="5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</row>
    <row r="525" spans="1:22" s="2" customFormat="1" x14ac:dyDescent="0.3">
      <c r="A525" s="8"/>
      <c r="B525" s="4"/>
      <c r="C525" s="18"/>
      <c r="D525" s="18"/>
      <c r="E525" s="54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</row>
    <row r="526" spans="1:22" s="2" customFormat="1" x14ac:dyDescent="0.3">
      <c r="A526" s="8"/>
      <c r="B526" s="4"/>
      <c r="C526" s="18"/>
      <c r="D526" s="18"/>
      <c r="E526" s="54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</row>
    <row r="527" spans="1:22" s="2" customFormat="1" x14ac:dyDescent="0.3">
      <c r="A527" s="8"/>
      <c r="B527" s="4"/>
      <c r="C527" s="18"/>
      <c r="D527" s="18"/>
      <c r="E527" s="54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</row>
    <row r="528" spans="1:22" s="2" customFormat="1" x14ac:dyDescent="0.3">
      <c r="A528" s="8"/>
      <c r="B528" s="7"/>
      <c r="C528" s="18"/>
      <c r="D528" s="18"/>
      <c r="E528" s="54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</row>
    <row r="529" spans="1:22" s="2" customFormat="1" x14ac:dyDescent="0.3">
      <c r="A529" s="8"/>
      <c r="B529" s="4"/>
      <c r="C529" s="18"/>
      <c r="D529" s="18"/>
      <c r="E529" s="54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</row>
    <row r="530" spans="1:22" s="2" customFormat="1" x14ac:dyDescent="0.3">
      <c r="A530" s="8"/>
      <c r="B530" s="4"/>
      <c r="C530" s="18"/>
      <c r="D530" s="18"/>
      <c r="E530" s="54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</row>
    <row r="531" spans="1:22" s="2" customFormat="1" x14ac:dyDescent="0.3">
      <c r="A531" s="8"/>
      <c r="B531" s="4"/>
      <c r="C531" s="18"/>
      <c r="D531" s="18"/>
      <c r="E531" s="54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</row>
    <row r="532" spans="1:22" s="2" customFormat="1" x14ac:dyDescent="0.3">
      <c r="A532" s="8"/>
      <c r="B532" s="4"/>
      <c r="C532" s="18"/>
      <c r="D532" s="18"/>
      <c r="E532" s="54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</row>
    <row r="533" spans="1:22" s="2" customFormat="1" x14ac:dyDescent="0.3">
      <c r="A533" s="8"/>
      <c r="B533" s="4"/>
      <c r="C533" s="18"/>
      <c r="D533" s="18"/>
      <c r="E533" s="54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</row>
    <row r="534" spans="1:22" s="2" customFormat="1" x14ac:dyDescent="0.3">
      <c r="A534" s="8"/>
      <c r="B534" s="4"/>
      <c r="C534" s="18"/>
      <c r="D534" s="18"/>
      <c r="E534" s="5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</row>
    <row r="535" spans="1:22" s="2" customFormat="1" x14ac:dyDescent="0.3">
      <c r="A535" s="8"/>
      <c r="B535" s="4"/>
      <c r="C535" s="18"/>
      <c r="D535" s="18"/>
      <c r="E535" s="54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</row>
    <row r="536" spans="1:22" s="2" customFormat="1" x14ac:dyDescent="0.3">
      <c r="A536" s="8"/>
      <c r="B536" s="4"/>
      <c r="C536" s="18"/>
      <c r="D536" s="18"/>
      <c r="E536" s="54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</row>
    <row r="537" spans="1:22" s="2" customFormat="1" x14ac:dyDescent="0.3">
      <c r="A537" s="8"/>
      <c r="B537" s="4"/>
      <c r="C537" s="18"/>
      <c r="D537" s="18"/>
      <c r="E537" s="54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</row>
    <row r="538" spans="1:22" s="2" customFormat="1" x14ac:dyDescent="0.3">
      <c r="A538" s="8"/>
      <c r="B538" s="4"/>
      <c r="C538" s="18"/>
      <c r="D538" s="18"/>
      <c r="E538" s="54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</row>
    <row r="539" spans="1:22" s="2" customFormat="1" x14ac:dyDescent="0.3">
      <c r="A539" s="8"/>
      <c r="B539" s="4"/>
      <c r="C539" s="18"/>
      <c r="D539" s="18"/>
      <c r="E539" s="54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</row>
    <row r="540" spans="1:22" s="2" customFormat="1" x14ac:dyDescent="0.3">
      <c r="A540" s="8"/>
      <c r="B540" s="4"/>
      <c r="C540" s="18"/>
      <c r="D540" s="18"/>
      <c r="E540" s="54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</row>
    <row r="541" spans="1:22" s="2" customFormat="1" x14ac:dyDescent="0.3">
      <c r="A541" s="8"/>
      <c r="B541" s="4"/>
      <c r="C541" s="18"/>
      <c r="D541" s="18"/>
      <c r="E541" s="54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</row>
    <row r="542" spans="1:22" s="2" customFormat="1" x14ac:dyDescent="0.3">
      <c r="A542" s="8"/>
      <c r="B542" s="4"/>
      <c r="C542" s="18"/>
      <c r="D542" s="18"/>
      <c r="E542" s="54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</row>
    <row r="543" spans="1:22" s="2" customFormat="1" x14ac:dyDescent="0.3">
      <c r="A543" s="8"/>
      <c r="B543" s="4"/>
      <c r="C543" s="18"/>
      <c r="D543" s="18"/>
      <c r="E543" s="54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</row>
    <row r="544" spans="1:22" s="2" customFormat="1" x14ac:dyDescent="0.3">
      <c r="A544" s="8"/>
      <c r="B544" s="4"/>
      <c r="C544" s="18"/>
      <c r="D544" s="18"/>
      <c r="E544" s="5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</row>
    <row r="545" spans="1:22" s="2" customFormat="1" x14ac:dyDescent="0.3">
      <c r="A545" s="8"/>
      <c r="B545" s="4"/>
      <c r="C545" s="18"/>
      <c r="D545" s="18"/>
      <c r="E545" s="54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</row>
    <row r="546" spans="1:22" s="2" customFormat="1" x14ac:dyDescent="0.3">
      <c r="A546" s="8"/>
      <c r="B546" s="4"/>
      <c r="C546" s="18"/>
      <c r="D546" s="18"/>
      <c r="E546" s="54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</row>
    <row r="547" spans="1:22" s="2" customFormat="1" x14ac:dyDescent="0.3">
      <c r="A547" s="8"/>
      <c r="B547" s="4"/>
      <c r="C547" s="18"/>
      <c r="D547" s="18"/>
      <c r="E547" s="54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</row>
    <row r="548" spans="1:22" s="2" customFormat="1" x14ac:dyDescent="0.3">
      <c r="A548" s="8"/>
      <c r="B548" s="4"/>
      <c r="C548" s="18"/>
      <c r="D548" s="18"/>
      <c r="E548" s="54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</row>
    <row r="549" spans="1:22" s="2" customFormat="1" x14ac:dyDescent="0.3">
      <c r="A549" s="8"/>
      <c r="B549" s="4"/>
      <c r="C549" s="18"/>
      <c r="D549" s="18"/>
      <c r="E549" s="54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</row>
    <row r="550" spans="1:22" s="2" customFormat="1" x14ac:dyDescent="0.3">
      <c r="A550" s="8"/>
      <c r="B550" s="4"/>
      <c r="C550" s="18"/>
      <c r="D550" s="18"/>
      <c r="E550" s="54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</row>
    <row r="551" spans="1:22" s="2" customFormat="1" x14ac:dyDescent="0.3">
      <c r="A551" s="8"/>
      <c r="B551" s="4"/>
      <c r="C551" s="18"/>
      <c r="D551" s="18"/>
      <c r="E551" s="54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</row>
    <row r="552" spans="1:22" s="2" customFormat="1" x14ac:dyDescent="0.3">
      <c r="A552" s="8"/>
      <c r="B552" s="4"/>
      <c r="C552" s="18"/>
      <c r="D552" s="18"/>
      <c r="E552" s="54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</row>
    <row r="553" spans="1:22" s="2" customFormat="1" x14ac:dyDescent="0.3">
      <c r="A553" s="8"/>
      <c r="B553" s="4"/>
      <c r="C553" s="18"/>
      <c r="D553" s="18"/>
      <c r="E553" s="54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</row>
    <row r="554" spans="1:22" s="2" customFormat="1" x14ac:dyDescent="0.3">
      <c r="A554" s="8"/>
      <c r="B554" s="4"/>
      <c r="C554" s="18"/>
      <c r="D554" s="18"/>
      <c r="E554" s="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</row>
    <row r="555" spans="1:22" s="2" customFormat="1" x14ac:dyDescent="0.3">
      <c r="A555" s="8"/>
      <c r="B555" s="4"/>
      <c r="C555" s="18"/>
      <c r="D555" s="18"/>
      <c r="E555" s="54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</row>
    <row r="556" spans="1:22" s="2" customFormat="1" x14ac:dyDescent="0.3">
      <c r="A556" s="8"/>
      <c r="B556" s="4"/>
      <c r="C556" s="18"/>
      <c r="D556" s="18"/>
      <c r="E556" s="54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</row>
    <row r="557" spans="1:22" s="2" customFormat="1" x14ac:dyDescent="0.3">
      <c r="A557" s="8"/>
      <c r="B557" s="4"/>
      <c r="C557" s="18"/>
      <c r="D557" s="18"/>
      <c r="E557" s="54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</row>
    <row r="558" spans="1:22" s="2" customFormat="1" x14ac:dyDescent="0.3">
      <c r="A558" s="8"/>
      <c r="B558" s="7"/>
      <c r="C558" s="18"/>
      <c r="D558" s="18"/>
      <c r="E558" s="54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</row>
    <row r="559" spans="1:22" s="2" customFormat="1" x14ac:dyDescent="0.3">
      <c r="A559" s="8"/>
      <c r="B559" s="4"/>
      <c r="C559" s="18"/>
      <c r="D559" s="18"/>
      <c r="E559" s="54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</row>
    <row r="560" spans="1:22" s="2" customFormat="1" x14ac:dyDescent="0.3">
      <c r="A560" s="8"/>
      <c r="B560" s="4"/>
      <c r="C560" s="18"/>
      <c r="D560" s="18"/>
      <c r="E560" s="54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</row>
    <row r="561" spans="1:22" s="2" customFormat="1" x14ac:dyDescent="0.3">
      <c r="A561" s="8"/>
      <c r="B561" s="4"/>
      <c r="C561" s="18"/>
      <c r="D561" s="18"/>
      <c r="E561" s="54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</row>
    <row r="562" spans="1:22" s="2" customFormat="1" x14ac:dyDescent="0.3">
      <c r="A562" s="8"/>
      <c r="B562" s="4"/>
      <c r="C562" s="18"/>
      <c r="D562" s="18"/>
      <c r="E562" s="54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</row>
    <row r="563" spans="1:22" s="2" customFormat="1" x14ac:dyDescent="0.3">
      <c r="A563" s="8"/>
      <c r="B563" s="4"/>
      <c r="C563" s="18"/>
      <c r="D563" s="18"/>
      <c r="E563" s="54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</row>
    <row r="564" spans="1:22" s="2" customFormat="1" x14ac:dyDescent="0.3">
      <c r="A564" s="8"/>
      <c r="B564" s="4"/>
      <c r="C564" s="18"/>
      <c r="D564" s="18"/>
      <c r="E564" s="5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</row>
    <row r="565" spans="1:22" s="2" customFormat="1" x14ac:dyDescent="0.3">
      <c r="A565" s="8"/>
      <c r="B565" s="4"/>
      <c r="C565" s="18"/>
      <c r="D565" s="18"/>
      <c r="E565" s="54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</row>
    <row r="566" spans="1:22" s="2" customFormat="1" x14ac:dyDescent="0.3">
      <c r="A566" s="8"/>
      <c r="B566" s="4"/>
      <c r="C566" s="18"/>
      <c r="D566" s="18"/>
      <c r="E566" s="54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</row>
    <row r="567" spans="1:22" s="2" customFormat="1" x14ac:dyDescent="0.3">
      <c r="A567" s="8"/>
      <c r="B567" s="4"/>
      <c r="C567" s="18"/>
      <c r="D567" s="18"/>
      <c r="E567" s="54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</row>
    <row r="568" spans="1:22" s="2" customFormat="1" x14ac:dyDescent="0.3">
      <c r="A568" s="8"/>
      <c r="B568" s="4"/>
      <c r="C568" s="18"/>
      <c r="D568" s="18"/>
      <c r="E568" s="31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</row>
    <row r="569" spans="1:22" s="2" customFormat="1" x14ac:dyDescent="0.3">
      <c r="A569" s="8"/>
      <c r="B569" s="4"/>
      <c r="C569" s="18"/>
      <c r="D569" s="18"/>
      <c r="E569" s="31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</row>
    <row r="570" spans="1:22" s="2" customFormat="1" x14ac:dyDescent="0.3">
      <c r="A570" s="8"/>
      <c r="B570" s="4"/>
      <c r="C570" s="18"/>
      <c r="D570" s="23"/>
      <c r="E570" s="31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</row>
    <row r="571" spans="1:22" s="2" customFormat="1" x14ac:dyDescent="0.3">
      <c r="A571" s="8"/>
      <c r="B571" s="4"/>
      <c r="C571" s="18"/>
      <c r="D571" s="18"/>
      <c r="E571" s="3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</row>
    <row r="572" spans="1:22" s="2" customFormat="1" x14ac:dyDescent="0.3">
      <c r="A572" s="8"/>
      <c r="B572" s="4"/>
      <c r="C572" s="18"/>
      <c r="D572" s="18"/>
      <c r="E572" s="31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</row>
    <row r="573" spans="1:22" s="2" customFormat="1" x14ac:dyDescent="0.3">
      <c r="A573" s="8"/>
      <c r="B573" s="4"/>
      <c r="C573" s="18"/>
      <c r="D573" s="18"/>
      <c r="E573" s="31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</row>
    <row r="574" spans="1:22" s="2" customFormat="1" x14ac:dyDescent="0.3">
      <c r="A574" s="8"/>
      <c r="B574" s="4"/>
      <c r="C574" s="18"/>
      <c r="D574" s="23"/>
      <c r="E574" s="31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</row>
    <row r="575" spans="1:22" s="2" customFormat="1" x14ac:dyDescent="0.3">
      <c r="A575" s="8"/>
      <c r="B575" s="4"/>
      <c r="C575" s="18"/>
      <c r="D575" s="23"/>
      <c r="E575" s="31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</row>
    <row r="576" spans="1:22" s="2" customFormat="1" x14ac:dyDescent="0.3">
      <c r="A576" s="8"/>
      <c r="B576" s="4"/>
      <c r="C576" s="18"/>
      <c r="D576" s="23"/>
      <c r="E576" s="31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</row>
    <row r="577" spans="1:22" s="2" customFormat="1" x14ac:dyDescent="0.3">
      <c r="A577" s="8"/>
      <c r="B577" s="4"/>
      <c r="C577" s="18"/>
      <c r="D577" s="18"/>
      <c r="E577" s="31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</row>
    <row r="578" spans="1:22" s="2" customFormat="1" x14ac:dyDescent="0.3">
      <c r="A578" s="8"/>
      <c r="B578" s="4"/>
      <c r="C578" s="18"/>
      <c r="D578" s="18"/>
      <c r="E578" s="31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</row>
    <row r="579" spans="1:22" s="2" customFormat="1" x14ac:dyDescent="0.3">
      <c r="A579" s="8"/>
      <c r="B579" s="4"/>
      <c r="C579" s="18"/>
      <c r="D579" s="18"/>
      <c r="E579" s="31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</row>
    <row r="580" spans="1:22" s="2" customFormat="1" x14ac:dyDescent="0.3">
      <c r="A580" s="8"/>
      <c r="B580" s="4"/>
      <c r="C580" s="18"/>
      <c r="D580" s="18"/>
      <c r="E580" s="31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</row>
    <row r="581" spans="1:22" s="2" customFormat="1" x14ac:dyDescent="0.3">
      <c r="A581" s="8"/>
      <c r="B581" s="4"/>
      <c r="C581" s="18"/>
      <c r="D581" s="18"/>
      <c r="E581" s="3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</row>
    <row r="582" spans="1:22" s="2" customFormat="1" x14ac:dyDescent="0.3">
      <c r="A582" s="8"/>
      <c r="B582" s="14"/>
      <c r="C582" s="18"/>
      <c r="D582" s="18"/>
      <c r="E582" s="31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</row>
    <row r="583" spans="1:22" s="2" customFormat="1" x14ac:dyDescent="0.3">
      <c r="A583" s="8"/>
      <c r="B583" s="28"/>
      <c r="C583" s="18"/>
      <c r="D583" s="18"/>
      <c r="E583" s="31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</row>
    <row r="584" spans="1:22" s="2" customFormat="1" x14ac:dyDescent="0.3">
      <c r="A584" s="8"/>
      <c r="B584" s="4"/>
      <c r="C584" s="18"/>
      <c r="D584" s="18"/>
      <c r="E584" s="31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</row>
    <row r="585" spans="1:22" s="2" customFormat="1" x14ac:dyDescent="0.3">
      <c r="A585" s="8"/>
      <c r="B585" s="4"/>
      <c r="C585" s="21"/>
      <c r="D585" s="23"/>
      <c r="E585" s="31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</row>
    <row r="586" spans="1:22" s="2" customFormat="1" x14ac:dyDescent="0.3">
      <c r="A586" s="8"/>
      <c r="B586" s="14"/>
      <c r="C586" s="18"/>
      <c r="D586" s="21"/>
      <c r="E586" s="31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</row>
    <row r="587" spans="1:22" s="2" customFormat="1" x14ac:dyDescent="0.3">
      <c r="A587" s="8"/>
      <c r="B587" s="4"/>
      <c r="C587" s="21"/>
      <c r="D587" s="23"/>
      <c r="E587" s="31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</row>
    <row r="588" spans="1:22" s="2" customFormat="1" x14ac:dyDescent="0.3">
      <c r="A588" s="8"/>
      <c r="B588" s="4"/>
      <c r="C588" s="18"/>
      <c r="D588" s="21"/>
      <c r="E588" s="31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</row>
    <row r="589" spans="1:22" s="2" customFormat="1" x14ac:dyDescent="0.3">
      <c r="A589" s="8"/>
      <c r="B589" s="4"/>
      <c r="C589" s="18"/>
      <c r="D589" s="18"/>
      <c r="E589" s="31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</row>
    <row r="590" spans="1:22" s="2" customFormat="1" x14ac:dyDescent="0.3">
      <c r="A590" s="8"/>
      <c r="B590" s="4"/>
      <c r="C590" s="18"/>
      <c r="D590" s="18"/>
      <c r="E590" s="31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</row>
    <row r="591" spans="1:22" s="2" customFormat="1" x14ac:dyDescent="0.3">
      <c r="A591" s="8"/>
      <c r="B591" s="4"/>
      <c r="C591" s="18"/>
      <c r="D591" s="18"/>
      <c r="E591" s="3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</row>
    <row r="592" spans="1:22" s="14" customFormat="1" x14ac:dyDescent="0.3">
      <c r="A592" s="8"/>
      <c r="B592" s="4"/>
      <c r="C592" s="18"/>
      <c r="D592" s="18"/>
      <c r="E592" s="31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</row>
    <row r="593" spans="1:22" s="14" customFormat="1" x14ac:dyDescent="0.3">
      <c r="A593" s="8"/>
      <c r="B593" s="4"/>
      <c r="C593" s="18"/>
      <c r="D593" s="18"/>
      <c r="E593" s="31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</row>
    <row r="594" spans="1:22" s="14" customFormat="1" x14ac:dyDescent="0.3">
      <c r="A594" s="8"/>
      <c r="B594" s="4"/>
      <c r="C594" s="18"/>
      <c r="D594" s="18"/>
      <c r="E594" s="31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</row>
    <row r="595" spans="1:22" s="14" customFormat="1" x14ac:dyDescent="0.3">
      <c r="A595" s="8"/>
      <c r="B595" s="4"/>
      <c r="C595" s="18"/>
      <c r="D595" s="18"/>
      <c r="E595" s="31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</row>
    <row r="596" spans="1:22" s="14" customFormat="1" x14ac:dyDescent="0.3">
      <c r="A596" s="8"/>
      <c r="B596" s="7"/>
      <c r="C596" s="18"/>
      <c r="D596" s="18"/>
      <c r="E596" s="31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</row>
    <row r="597" spans="1:22" s="14" customFormat="1" x14ac:dyDescent="0.3">
      <c r="A597" s="8"/>
      <c r="B597" s="4"/>
      <c r="C597" s="18"/>
      <c r="D597" s="18"/>
      <c r="E597" s="31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</row>
    <row r="598" spans="1:22" s="14" customFormat="1" x14ac:dyDescent="0.3">
      <c r="A598" s="8"/>
      <c r="B598" s="4"/>
      <c r="C598" s="18"/>
      <c r="D598" s="18"/>
      <c r="E598" s="31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</row>
    <row r="599" spans="1:22" s="14" customFormat="1" x14ac:dyDescent="0.3">
      <c r="A599" s="8"/>
      <c r="B599" s="4"/>
      <c r="C599" s="18"/>
      <c r="D599" s="18"/>
      <c r="E599" s="31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</row>
    <row r="600" spans="1:22" s="14" customFormat="1" x14ac:dyDescent="0.3">
      <c r="A600" s="8"/>
      <c r="B600" s="4"/>
      <c r="C600" s="18"/>
      <c r="D600" s="18"/>
      <c r="E600" s="31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</row>
    <row r="601" spans="1:22" s="14" customFormat="1" x14ac:dyDescent="0.3">
      <c r="A601" s="8"/>
      <c r="B601" s="4"/>
      <c r="C601" s="18"/>
      <c r="D601" s="18"/>
      <c r="E601" s="3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</row>
    <row r="602" spans="1:22" s="14" customFormat="1" x14ac:dyDescent="0.3">
      <c r="A602" s="8"/>
      <c r="B602" s="7"/>
      <c r="C602" s="18"/>
      <c r="D602" s="18"/>
      <c r="E602" s="31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</row>
    <row r="603" spans="1:22" s="14" customFormat="1" x14ac:dyDescent="0.3">
      <c r="A603" s="8"/>
      <c r="B603" s="4"/>
      <c r="C603" s="18"/>
      <c r="D603" s="18"/>
      <c r="E603" s="31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</row>
    <row r="604" spans="1:22" s="14" customFormat="1" x14ac:dyDescent="0.3">
      <c r="A604" s="8"/>
      <c r="B604" s="4"/>
      <c r="C604" s="18"/>
      <c r="D604" s="18"/>
      <c r="E604" s="31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</row>
    <row r="605" spans="1:22" s="14" customFormat="1" x14ac:dyDescent="0.3">
      <c r="A605" s="8"/>
      <c r="B605" s="4"/>
      <c r="C605" s="18"/>
      <c r="D605" s="18"/>
      <c r="E605" s="31"/>
      <c r="F605"/>
      <c r="G605"/>
      <c r="H605"/>
      <c r="I605"/>
      <c r="J605"/>
      <c r="K605"/>
      <c r="L605"/>
      <c r="M605"/>
      <c r="N605"/>
    </row>
    <row r="606" spans="1:22" s="14" customFormat="1" x14ac:dyDescent="0.3">
      <c r="A606" s="8"/>
      <c r="B606" s="4"/>
      <c r="C606" s="18"/>
      <c r="D606" s="18"/>
      <c r="E606" s="31"/>
      <c r="F606"/>
      <c r="G606"/>
      <c r="H606"/>
      <c r="I606"/>
      <c r="J606"/>
      <c r="K606"/>
      <c r="L606"/>
      <c r="M606"/>
      <c r="N606"/>
    </row>
    <row r="607" spans="1:22" s="14" customFormat="1" x14ac:dyDescent="0.3">
      <c r="A607" s="8"/>
      <c r="B607" s="4"/>
      <c r="C607" s="18"/>
      <c r="D607" s="18"/>
      <c r="E607" s="31"/>
    </row>
    <row r="608" spans="1:22" s="14" customFormat="1" x14ac:dyDescent="0.3">
      <c r="A608" s="8"/>
      <c r="B608" s="4"/>
      <c r="C608" s="18"/>
      <c r="D608" s="18"/>
      <c r="E608" s="31"/>
    </row>
    <row r="609" spans="1:5" s="14" customFormat="1" x14ac:dyDescent="0.3">
      <c r="A609" s="8"/>
      <c r="B609" s="16"/>
      <c r="C609" s="18"/>
      <c r="D609" s="18"/>
      <c r="E609" s="31"/>
    </row>
    <row r="610" spans="1:5" s="14" customFormat="1" x14ac:dyDescent="0.3">
      <c r="A610" s="8"/>
      <c r="B610" s="4"/>
      <c r="C610" s="18"/>
      <c r="D610" s="18"/>
      <c r="E610" s="31"/>
    </row>
    <row r="611" spans="1:5" s="14" customFormat="1" x14ac:dyDescent="0.3">
      <c r="A611" s="8"/>
      <c r="B611" s="17"/>
      <c r="C611" s="18"/>
      <c r="D611" s="18"/>
      <c r="E611" s="31"/>
    </row>
    <row r="612" spans="1:5" s="14" customFormat="1" x14ac:dyDescent="0.3">
      <c r="A612" s="8"/>
      <c r="B612" s="4"/>
      <c r="C612" s="18"/>
      <c r="D612" s="18"/>
      <c r="E612" s="31"/>
    </row>
    <row r="613" spans="1:5" s="14" customFormat="1" x14ac:dyDescent="0.3">
      <c r="A613" s="8"/>
      <c r="B613" s="4"/>
      <c r="C613" s="18"/>
      <c r="D613" s="18"/>
      <c r="E613" s="31"/>
    </row>
    <row r="614" spans="1:5" s="14" customFormat="1" ht="15.75" x14ac:dyDescent="0.3">
      <c r="A614" s="8"/>
      <c r="B614" s="22"/>
      <c r="C614" s="18"/>
      <c r="D614" s="18"/>
      <c r="E614" s="31"/>
    </row>
    <row r="615" spans="1:5" s="14" customFormat="1" x14ac:dyDescent="0.3">
      <c r="A615" s="8"/>
      <c r="B615" s="4"/>
      <c r="C615" s="18"/>
      <c r="D615" s="21"/>
      <c r="E615" s="31"/>
    </row>
    <row r="616" spans="1:5" s="14" customFormat="1" x14ac:dyDescent="0.3">
      <c r="A616" s="8"/>
      <c r="B616" s="4"/>
      <c r="C616" s="18"/>
      <c r="D616" s="21"/>
      <c r="E616" s="31"/>
    </row>
    <row r="617" spans="1:5" s="14" customFormat="1" x14ac:dyDescent="0.3">
      <c r="A617" s="8"/>
      <c r="B617" s="4"/>
      <c r="C617" s="18"/>
      <c r="D617" s="18"/>
      <c r="E617" s="31"/>
    </row>
    <row r="618" spans="1:5" s="14" customFormat="1" x14ac:dyDescent="0.3">
      <c r="A618" s="8"/>
      <c r="B618" s="4"/>
      <c r="C618" s="18"/>
      <c r="D618" s="18"/>
      <c r="E618" s="31"/>
    </row>
    <row r="619" spans="1:5" s="14" customFormat="1" x14ac:dyDescent="0.3">
      <c r="A619" s="8"/>
      <c r="B619" s="4"/>
      <c r="C619" s="18"/>
      <c r="D619" s="18"/>
      <c r="E619" s="31"/>
    </row>
    <row r="620" spans="1:5" s="14" customFormat="1" x14ac:dyDescent="0.3">
      <c r="A620" s="8"/>
      <c r="B620" s="4"/>
      <c r="C620" s="18"/>
      <c r="D620" s="18"/>
      <c r="E620" s="31"/>
    </row>
    <row r="621" spans="1:5" s="14" customFormat="1" x14ac:dyDescent="0.3">
      <c r="A621" s="8"/>
      <c r="B621" s="4"/>
      <c r="C621" s="18"/>
      <c r="D621" s="18"/>
      <c r="E621" s="31"/>
    </row>
    <row r="622" spans="1:5" s="14" customFormat="1" x14ac:dyDescent="0.3">
      <c r="A622" s="8"/>
      <c r="B622" s="4"/>
      <c r="C622" s="18"/>
      <c r="D622" s="18"/>
      <c r="E622" s="31"/>
    </row>
    <row r="623" spans="1:5" s="14" customFormat="1" x14ac:dyDescent="0.3">
      <c r="A623" s="8"/>
      <c r="B623" s="4"/>
      <c r="C623" s="18"/>
      <c r="D623" s="18"/>
      <c r="E623" s="31"/>
    </row>
    <row r="624" spans="1:5" s="14" customFormat="1" x14ac:dyDescent="0.3">
      <c r="A624" s="8"/>
      <c r="B624" s="4"/>
      <c r="C624" s="18"/>
      <c r="D624" s="18"/>
      <c r="E624" s="31"/>
    </row>
    <row r="625" spans="1:5" s="14" customFormat="1" x14ac:dyDescent="0.3">
      <c r="A625" s="8"/>
      <c r="B625" s="4"/>
      <c r="C625" s="18"/>
      <c r="D625" s="18"/>
      <c r="E625" s="31"/>
    </row>
    <row r="626" spans="1:5" s="14" customFormat="1" x14ac:dyDescent="0.3">
      <c r="A626" s="8"/>
      <c r="B626" s="4"/>
      <c r="C626" s="18"/>
      <c r="D626" s="23"/>
      <c r="E626" s="31"/>
    </row>
    <row r="627" spans="1:5" s="14" customFormat="1" x14ac:dyDescent="0.3">
      <c r="A627" s="8"/>
      <c r="B627" s="4"/>
      <c r="C627" s="18"/>
      <c r="D627" s="23"/>
      <c r="E627" s="31"/>
    </row>
    <row r="628" spans="1:5" s="14" customFormat="1" x14ac:dyDescent="0.3">
      <c r="A628" s="8"/>
      <c r="B628" s="4"/>
      <c r="C628" s="18"/>
      <c r="D628" s="18"/>
      <c r="E628" s="31"/>
    </row>
    <row r="629" spans="1:5" s="14" customFormat="1" x14ac:dyDescent="0.3">
      <c r="A629" s="8"/>
      <c r="B629" s="4"/>
      <c r="C629" s="18"/>
      <c r="D629" s="24"/>
      <c r="E629" s="31"/>
    </row>
    <row r="630" spans="1:5" s="14" customFormat="1" x14ac:dyDescent="0.3">
      <c r="A630" s="8"/>
      <c r="B630" s="4"/>
      <c r="C630" s="18"/>
      <c r="D630" s="25"/>
      <c r="E630" s="31"/>
    </row>
    <row r="631" spans="1:5" s="14" customFormat="1" x14ac:dyDescent="0.3">
      <c r="A631" s="8"/>
      <c r="B631" s="4"/>
      <c r="C631" s="18"/>
      <c r="D631" s="25"/>
      <c r="E631" s="31"/>
    </row>
    <row r="632" spans="1:5" s="14" customFormat="1" x14ac:dyDescent="0.3">
      <c r="A632" s="8"/>
      <c r="B632" s="4"/>
      <c r="C632" s="18"/>
      <c r="D632" s="21"/>
      <c r="E632" s="31"/>
    </row>
    <row r="633" spans="1:5" s="14" customFormat="1" x14ac:dyDescent="0.3">
      <c r="A633" s="8"/>
      <c r="B633" s="4"/>
      <c r="C633" s="18"/>
      <c r="D633" s="23"/>
      <c r="E633" s="31"/>
    </row>
    <row r="634" spans="1:5" s="14" customFormat="1" x14ac:dyDescent="0.3">
      <c r="A634" s="8"/>
      <c r="B634" s="4"/>
      <c r="C634" s="18"/>
      <c r="D634" s="23"/>
      <c r="E634" s="31"/>
    </row>
    <row r="635" spans="1:5" s="14" customFormat="1" x14ac:dyDescent="0.3">
      <c r="A635" s="8"/>
      <c r="B635" s="4"/>
      <c r="C635" s="18"/>
      <c r="D635" s="18"/>
      <c r="E635" s="31"/>
    </row>
    <row r="636" spans="1:5" s="14" customFormat="1" x14ac:dyDescent="0.3">
      <c r="A636" s="8"/>
      <c r="B636" s="4"/>
      <c r="C636" s="18"/>
      <c r="D636" s="24"/>
      <c r="E636" s="31"/>
    </row>
    <row r="637" spans="1:5" s="14" customFormat="1" x14ac:dyDescent="0.3">
      <c r="A637" s="8"/>
      <c r="B637" s="4"/>
      <c r="C637" s="18"/>
      <c r="D637" s="25"/>
      <c r="E637" s="31"/>
    </row>
    <row r="638" spans="1:5" s="14" customFormat="1" x14ac:dyDescent="0.3">
      <c r="A638" s="8"/>
      <c r="B638" s="4"/>
      <c r="C638" s="18"/>
      <c r="D638" s="18"/>
      <c r="E638" s="31"/>
    </row>
    <row r="639" spans="1:5" s="14" customFormat="1" x14ac:dyDescent="0.3">
      <c r="A639" s="8"/>
      <c r="B639" s="4"/>
      <c r="C639" s="18"/>
      <c r="D639" s="25"/>
      <c r="E639" s="31"/>
    </row>
    <row r="640" spans="1:5" s="14" customFormat="1" x14ac:dyDescent="0.3">
      <c r="A640" s="8"/>
      <c r="B640" s="26"/>
      <c r="C640" s="18"/>
      <c r="D640" s="18"/>
      <c r="E640" s="31"/>
    </row>
    <row r="641" spans="1:5" s="2" customFormat="1" x14ac:dyDescent="0.3">
      <c r="A641" s="8"/>
      <c r="B641" s="4"/>
      <c r="C641" s="18"/>
      <c r="D641" s="18"/>
      <c r="E641" s="31"/>
    </row>
    <row r="642" spans="1:5" s="2" customFormat="1" x14ac:dyDescent="0.3">
      <c r="A642" s="8"/>
      <c r="B642" s="4"/>
      <c r="C642" s="18"/>
      <c r="D642" s="18"/>
      <c r="E642" s="31"/>
    </row>
    <row r="643" spans="1:5" s="2" customFormat="1" x14ac:dyDescent="0.3">
      <c r="A643" s="8"/>
      <c r="B643" s="4"/>
      <c r="C643" s="18"/>
      <c r="D643" s="25"/>
      <c r="E643" s="31"/>
    </row>
    <row r="644" spans="1:5" s="2" customFormat="1" x14ac:dyDescent="0.3">
      <c r="A644" s="8"/>
      <c r="B644" s="4"/>
      <c r="C644" s="18"/>
      <c r="D644" s="25"/>
      <c r="E644" s="31"/>
    </row>
    <row r="645" spans="1:5" s="2" customFormat="1" x14ac:dyDescent="0.3">
      <c r="A645" s="8"/>
      <c r="B645" s="4"/>
      <c r="C645" s="18"/>
      <c r="D645" s="25"/>
      <c r="E645" s="31"/>
    </row>
    <row r="646" spans="1:5" s="2" customFormat="1" x14ac:dyDescent="0.3">
      <c r="A646" s="8"/>
      <c r="B646" s="4"/>
      <c r="C646" s="18"/>
      <c r="D646" s="25"/>
      <c r="E646" s="31"/>
    </row>
    <row r="647" spans="1:5" s="2" customFormat="1" x14ac:dyDescent="0.3">
      <c r="A647" s="8"/>
      <c r="B647" s="7"/>
      <c r="C647" s="18"/>
      <c r="D647" s="18"/>
      <c r="E647" s="31"/>
    </row>
    <row r="648" spans="1:5" s="2" customFormat="1" x14ac:dyDescent="0.3">
      <c r="A648" s="8"/>
      <c r="B648" s="26"/>
      <c r="C648" s="18"/>
      <c r="D648" s="18"/>
      <c r="E648" s="31"/>
    </row>
    <row r="649" spans="1:5" s="2" customFormat="1" x14ac:dyDescent="0.3">
      <c r="A649" s="8"/>
      <c r="B649" s="26"/>
      <c r="C649" s="18"/>
      <c r="D649" s="18"/>
      <c r="E649" s="31"/>
    </row>
    <row r="650" spans="1:5" s="2" customFormat="1" x14ac:dyDescent="0.3">
      <c r="A650" s="8"/>
      <c r="B650" s="4"/>
      <c r="C650" s="18"/>
      <c r="D650" s="18"/>
      <c r="E650" s="31"/>
    </row>
    <row r="651" spans="1:5" s="2" customFormat="1" x14ac:dyDescent="0.3">
      <c r="A651" s="8"/>
      <c r="B651" s="4"/>
      <c r="C651" s="18"/>
      <c r="D651" s="23"/>
      <c r="E651" s="31"/>
    </row>
    <row r="652" spans="1:5" s="2" customFormat="1" x14ac:dyDescent="0.3">
      <c r="A652" s="8"/>
      <c r="B652" s="4"/>
      <c r="C652" s="18"/>
      <c r="D652" s="18"/>
      <c r="E652" s="31"/>
    </row>
    <row r="653" spans="1:5" s="2" customFormat="1" x14ac:dyDescent="0.3">
      <c r="A653" s="8"/>
      <c r="B653" s="4"/>
      <c r="C653" s="18"/>
      <c r="D653" s="18"/>
      <c r="E653" s="31"/>
    </row>
    <row r="654" spans="1:5" s="2" customFormat="1" x14ac:dyDescent="0.3">
      <c r="A654" s="8"/>
      <c r="B654" s="27"/>
      <c r="C654" s="20"/>
      <c r="D654" s="25"/>
      <c r="E654" s="31"/>
    </row>
    <row r="655" spans="1:5" s="2" customFormat="1" x14ac:dyDescent="0.3">
      <c r="A655" s="6"/>
      <c r="B655" s="4"/>
      <c r="C655" s="18"/>
      <c r="D655" s="25"/>
      <c r="E655" s="31"/>
    </row>
    <row r="656" spans="1:5" s="2" customFormat="1" x14ac:dyDescent="0.3">
      <c r="A656" s="8"/>
      <c r="B656" s="4"/>
      <c r="C656" s="18"/>
      <c r="D656" s="25"/>
      <c r="E656" s="31"/>
    </row>
    <row r="657" spans="1:5" s="2" customFormat="1" x14ac:dyDescent="0.3">
      <c r="A657" s="8"/>
      <c r="B657" s="26"/>
      <c r="C657" s="18"/>
      <c r="D657" s="25"/>
      <c r="E657" s="31"/>
    </row>
    <row r="658" spans="1:5" s="2" customFormat="1" x14ac:dyDescent="0.3">
      <c r="A658" s="8"/>
      <c r="B658" s="4"/>
      <c r="C658" s="18"/>
      <c r="D658" s="18"/>
      <c r="E658" s="31"/>
    </row>
    <row r="659" spans="1:5" s="2" customFormat="1" x14ac:dyDescent="0.3">
      <c r="A659" s="8"/>
      <c r="B659" s="4"/>
      <c r="C659" s="18"/>
      <c r="D659" s="25"/>
      <c r="E659" s="31"/>
    </row>
    <row r="660" spans="1:5" s="2" customFormat="1" x14ac:dyDescent="0.3">
      <c r="A660" s="8"/>
      <c r="B660" s="26"/>
      <c r="C660" s="18"/>
      <c r="D660" s="25"/>
      <c r="E660" s="31"/>
    </row>
    <row r="661" spans="1:5" s="2" customFormat="1" x14ac:dyDescent="0.3">
      <c r="A661" s="8"/>
      <c r="B661" s="4"/>
      <c r="C661" s="18"/>
      <c r="D661" s="18"/>
      <c r="E661" s="31"/>
    </row>
    <row r="662" spans="1:5" s="2" customFormat="1" x14ac:dyDescent="0.3">
      <c r="A662" s="8"/>
      <c r="B662" s="4"/>
      <c r="C662" s="18"/>
      <c r="D662" s="23"/>
      <c r="E662" s="31"/>
    </row>
    <row r="663" spans="1:5" s="2" customFormat="1" x14ac:dyDescent="0.3">
      <c r="A663" s="8"/>
      <c r="B663" s="4"/>
      <c r="C663" s="18"/>
      <c r="D663" s="21"/>
      <c r="E663" s="31"/>
    </row>
    <row r="664" spans="1:5" s="2" customFormat="1" x14ac:dyDescent="0.3">
      <c r="A664" s="8"/>
      <c r="B664" s="26"/>
      <c r="C664" s="18"/>
      <c r="D664" s="18"/>
      <c r="E664" s="31"/>
    </row>
    <row r="665" spans="1:5" s="2" customFormat="1" x14ac:dyDescent="0.3">
      <c r="A665" s="8"/>
      <c r="B665" s="4"/>
      <c r="C665" s="18"/>
      <c r="D665" s="18"/>
      <c r="E665" s="31"/>
    </row>
    <row r="666" spans="1:5" s="2" customFormat="1" x14ac:dyDescent="0.3">
      <c r="A666" s="8"/>
      <c r="B666" s="4"/>
      <c r="C666" s="18"/>
      <c r="D666" s="25"/>
      <c r="E666" s="31"/>
    </row>
    <row r="667" spans="1:5" s="5" customFormat="1" x14ac:dyDescent="0.3">
      <c r="A667" s="8"/>
      <c r="B667" s="4"/>
      <c r="C667" s="18"/>
      <c r="D667" s="25"/>
      <c r="E667" s="31"/>
    </row>
    <row r="668" spans="1:5" s="5" customFormat="1" x14ac:dyDescent="0.3">
      <c r="A668" s="8"/>
      <c r="B668" s="4"/>
      <c r="C668" s="18"/>
      <c r="D668" s="18"/>
      <c r="E668" s="31"/>
    </row>
    <row r="669" spans="1:5" s="5" customFormat="1" x14ac:dyDescent="0.3">
      <c r="A669" s="8"/>
      <c r="B669" s="4"/>
      <c r="C669" s="18"/>
      <c r="D669" s="18"/>
      <c r="E669" s="31"/>
    </row>
    <row r="670" spans="1:5" s="5" customFormat="1" x14ac:dyDescent="0.3">
      <c r="A670" s="8"/>
      <c r="B670" s="4"/>
      <c r="C670" s="18"/>
      <c r="D670" s="21"/>
      <c r="E670" s="31"/>
    </row>
    <row r="671" spans="1:5" s="5" customFormat="1" x14ac:dyDescent="0.3">
      <c r="A671" s="8"/>
      <c r="B671" s="4"/>
      <c r="C671" s="18"/>
      <c r="D671" s="21"/>
      <c r="E671" s="31"/>
    </row>
    <row r="672" spans="1:5" s="5" customFormat="1" x14ac:dyDescent="0.3">
      <c r="A672" s="8"/>
      <c r="B672" s="4"/>
      <c r="C672" s="18"/>
      <c r="D672" s="23"/>
      <c r="E672" s="31"/>
    </row>
    <row r="673" spans="1:5" s="5" customFormat="1" x14ac:dyDescent="0.3">
      <c r="A673" s="8"/>
      <c r="B673" s="4"/>
      <c r="C673" s="18"/>
      <c r="D673" s="18"/>
      <c r="E673" s="31"/>
    </row>
    <row r="674" spans="1:5" s="5" customFormat="1" x14ac:dyDescent="0.3">
      <c r="A674" s="8"/>
      <c r="B674" s="4"/>
      <c r="C674" s="18"/>
      <c r="D674" s="18"/>
      <c r="E674" s="31"/>
    </row>
    <row r="675" spans="1:5" s="5" customFormat="1" x14ac:dyDescent="0.3">
      <c r="A675" s="8"/>
      <c r="B675" s="4"/>
      <c r="C675" s="18"/>
      <c r="D675" s="18"/>
      <c r="E675" s="31"/>
    </row>
    <row r="676" spans="1:5" s="5" customFormat="1" x14ac:dyDescent="0.3">
      <c r="A676" s="8"/>
      <c r="B676" s="4"/>
      <c r="C676" s="18"/>
      <c r="D676" s="18"/>
      <c r="E676" s="31"/>
    </row>
    <row r="677" spans="1:5" s="5" customFormat="1" x14ac:dyDescent="0.3">
      <c r="A677" s="8"/>
      <c r="B677" s="4"/>
      <c r="C677" s="18"/>
      <c r="D677" s="18"/>
      <c r="E677" s="31"/>
    </row>
    <row r="678" spans="1:5" s="5" customFormat="1" x14ac:dyDescent="0.3">
      <c r="A678" s="8"/>
      <c r="B678" s="4"/>
      <c r="C678" s="18"/>
      <c r="D678" s="18"/>
      <c r="E678" s="31"/>
    </row>
    <row r="679" spans="1:5" s="5" customFormat="1" x14ac:dyDescent="0.3">
      <c r="A679" s="8"/>
      <c r="B679" s="26"/>
      <c r="C679" s="18"/>
      <c r="D679" s="18"/>
      <c r="E679" s="31"/>
    </row>
    <row r="680" spans="1:5" s="5" customFormat="1" x14ac:dyDescent="0.3">
      <c r="A680" s="8"/>
      <c r="B680" s="4"/>
      <c r="C680" s="18"/>
      <c r="D680" s="18"/>
      <c r="E680" s="31"/>
    </row>
    <row r="681" spans="1:5" s="5" customFormat="1" x14ac:dyDescent="0.3">
      <c r="A681" s="8"/>
      <c r="B681" s="4"/>
      <c r="C681" s="18"/>
      <c r="D681" s="25"/>
      <c r="E681" s="31"/>
    </row>
    <row r="682" spans="1:5" s="5" customFormat="1" x14ac:dyDescent="0.3">
      <c r="A682" s="8"/>
      <c r="B682" s="4"/>
      <c r="C682" s="18"/>
      <c r="D682" s="25"/>
      <c r="E682" s="31"/>
    </row>
    <row r="683" spans="1:5" s="5" customFormat="1" x14ac:dyDescent="0.3">
      <c r="A683" s="8"/>
      <c r="B683" s="4"/>
      <c r="C683" s="18"/>
      <c r="D683" s="25"/>
      <c r="E683" s="31"/>
    </row>
    <row r="684" spans="1:5" s="5" customFormat="1" x14ac:dyDescent="0.3">
      <c r="A684" s="8"/>
      <c r="B684" s="4"/>
      <c r="C684" s="18"/>
      <c r="D684" s="18"/>
      <c r="E684" s="31"/>
    </row>
    <row r="685" spans="1:5" s="5" customFormat="1" x14ac:dyDescent="0.3">
      <c r="A685" s="8"/>
      <c r="B685" s="4"/>
      <c r="C685" s="18"/>
      <c r="D685" s="21"/>
      <c r="E685" s="31"/>
    </row>
    <row r="686" spans="1:5" s="5" customFormat="1" x14ac:dyDescent="0.3">
      <c r="A686" s="8"/>
      <c r="B686" s="4"/>
      <c r="C686" s="18"/>
      <c r="D686" s="18"/>
      <c r="E686" s="31"/>
    </row>
    <row r="687" spans="1:5" s="5" customFormat="1" x14ac:dyDescent="0.3">
      <c r="A687" s="8"/>
      <c r="B687" s="7"/>
      <c r="C687" s="18"/>
      <c r="D687" s="18"/>
      <c r="E687" s="31"/>
    </row>
    <row r="688" spans="1:5" s="5" customFormat="1" x14ac:dyDescent="0.3">
      <c r="A688" s="8"/>
      <c r="B688" s="4"/>
      <c r="C688" s="18"/>
      <c r="D688" s="18"/>
      <c r="E688" s="31"/>
    </row>
    <row r="689" spans="1:5" s="5" customFormat="1" x14ac:dyDescent="0.3">
      <c r="A689" s="8"/>
      <c r="B689" s="4"/>
      <c r="C689" s="18"/>
      <c r="D689" s="18"/>
      <c r="E689" s="31"/>
    </row>
    <row r="690" spans="1:5" s="5" customFormat="1" x14ac:dyDescent="0.3">
      <c r="A690" s="8"/>
      <c r="B690" s="4"/>
      <c r="C690" s="18"/>
      <c r="D690" s="21"/>
      <c r="E690" s="31"/>
    </row>
    <row r="691" spans="1:5" s="5" customFormat="1" x14ac:dyDescent="0.3">
      <c r="A691" s="8"/>
      <c r="B691" s="26"/>
      <c r="C691" s="18"/>
      <c r="D691" s="21"/>
      <c r="E691" s="31"/>
    </row>
    <row r="692" spans="1:5" s="5" customFormat="1" x14ac:dyDescent="0.3">
      <c r="A692" s="8"/>
      <c r="B692" s="4"/>
      <c r="C692" s="18"/>
      <c r="D692" s="18"/>
      <c r="E692" s="31"/>
    </row>
    <row r="693" spans="1:5" s="5" customFormat="1" x14ac:dyDescent="0.3">
      <c r="A693" s="8"/>
      <c r="B693" s="4"/>
      <c r="C693" s="18"/>
      <c r="D693" s="18"/>
      <c r="E693" s="31"/>
    </row>
    <row r="694" spans="1:5" s="5" customFormat="1" x14ac:dyDescent="0.3">
      <c r="A694" s="8"/>
      <c r="B694" s="4"/>
      <c r="C694" s="18"/>
      <c r="D694" s="18"/>
      <c r="E694" s="31"/>
    </row>
    <row r="695" spans="1:5" s="5" customFormat="1" x14ac:dyDescent="0.3">
      <c r="A695" s="8"/>
      <c r="B695" s="4"/>
      <c r="C695" s="18"/>
      <c r="D695" s="18"/>
      <c r="E695" s="31"/>
    </row>
    <row r="696" spans="1:5" s="5" customFormat="1" x14ac:dyDescent="0.3">
      <c r="A696" s="8"/>
      <c r="B696" s="26"/>
      <c r="C696" s="18"/>
      <c r="D696" s="18"/>
      <c r="E696" s="31"/>
    </row>
    <row r="697" spans="1:5" s="5" customFormat="1" x14ac:dyDescent="0.3">
      <c r="A697" s="8"/>
      <c r="B697" s="4"/>
      <c r="C697" s="18"/>
      <c r="D697" s="18"/>
      <c r="E697" s="31"/>
    </row>
    <row r="698" spans="1:5" s="5" customFormat="1" x14ac:dyDescent="0.3">
      <c r="A698" s="8"/>
      <c r="B698" s="4"/>
      <c r="C698" s="18"/>
      <c r="D698" s="18"/>
      <c r="E698" s="31"/>
    </row>
    <row r="699" spans="1:5" s="5" customFormat="1" x14ac:dyDescent="0.3">
      <c r="A699" s="3"/>
      <c r="B699" s="4"/>
      <c r="C699" s="18"/>
      <c r="D699" s="18"/>
      <c r="E699" s="31"/>
    </row>
    <row r="700" spans="1:5" s="5" customFormat="1" x14ac:dyDescent="0.3">
      <c r="A700" s="3"/>
      <c r="B700" s="30"/>
      <c r="C700" s="18"/>
      <c r="D700" s="18"/>
      <c r="E700" s="31"/>
    </row>
    <row r="701" spans="1:5" s="5" customFormat="1" x14ac:dyDescent="0.3">
      <c r="A701" s="3"/>
      <c r="B701" s="4"/>
      <c r="C701" s="18"/>
      <c r="D701" s="18"/>
      <c r="E701" s="31"/>
    </row>
    <row r="702" spans="1:5" s="5" customFormat="1" x14ac:dyDescent="0.3">
      <c r="A702" s="3"/>
      <c r="B702" s="4"/>
      <c r="C702" s="18"/>
      <c r="D702" s="21"/>
      <c r="E702" s="31"/>
    </row>
    <row r="703" spans="1:5" s="5" customFormat="1" x14ac:dyDescent="0.3">
      <c r="A703" s="3"/>
      <c r="B703" s="4"/>
      <c r="C703" s="18"/>
      <c r="D703" s="21"/>
      <c r="E703" s="31"/>
    </row>
    <row r="704" spans="1:5" s="5" customFormat="1" x14ac:dyDescent="0.3">
      <c r="A704" s="3"/>
      <c r="C704" s="19"/>
      <c r="D704" s="18"/>
      <c r="E704" s="31"/>
    </row>
    <row r="705" spans="1:5" s="5" customFormat="1" x14ac:dyDescent="0.3">
      <c r="A705" s="3"/>
      <c r="C705" s="19"/>
      <c r="D705" s="19"/>
      <c r="E705" s="31"/>
    </row>
    <row r="706" spans="1:5" s="5" customFormat="1" x14ac:dyDescent="0.3">
      <c r="A706" s="3"/>
      <c r="C706" s="19"/>
      <c r="D706" s="19"/>
      <c r="E706" s="31"/>
    </row>
    <row r="707" spans="1:5" s="5" customFormat="1" x14ac:dyDescent="0.3">
      <c r="A707" s="3"/>
      <c r="C707" s="19"/>
      <c r="D707" s="19"/>
      <c r="E707" s="31"/>
    </row>
    <row r="708" spans="1:5" s="5" customFormat="1" x14ac:dyDescent="0.3">
      <c r="A708" s="3"/>
      <c r="C708" s="19"/>
      <c r="D708" s="19"/>
      <c r="E708" s="31"/>
    </row>
    <row r="709" spans="1:5" s="5" customFormat="1" x14ac:dyDescent="0.3">
      <c r="A709" s="3"/>
      <c r="C709" s="19"/>
      <c r="D709" s="19"/>
      <c r="E709" s="31"/>
    </row>
    <row r="710" spans="1:5" s="5" customFormat="1" x14ac:dyDescent="0.3">
      <c r="A710" s="3"/>
      <c r="B710" s="26"/>
      <c r="C710" s="18"/>
      <c r="D710" s="19"/>
      <c r="E710" s="31"/>
    </row>
    <row r="711" spans="1:5" s="5" customFormat="1" x14ac:dyDescent="0.3">
      <c r="A711" s="3"/>
      <c r="B711" s="29"/>
      <c r="C711" s="23"/>
      <c r="D711" s="18"/>
      <c r="E711" s="31"/>
    </row>
    <row r="712" spans="1:5" s="5" customFormat="1" x14ac:dyDescent="0.3">
      <c r="A712" s="8"/>
      <c r="B712" s="29"/>
      <c r="C712" s="23"/>
      <c r="D712" s="23"/>
      <c r="E712" s="31"/>
    </row>
    <row r="713" spans="1:5" s="5" customFormat="1" x14ac:dyDescent="0.3">
      <c r="A713" s="3"/>
      <c r="B713" s="4"/>
      <c r="C713" s="18"/>
      <c r="D713" s="23"/>
      <c r="E713" s="31"/>
    </row>
    <row r="714" spans="1:5" s="5" customFormat="1" x14ac:dyDescent="0.3">
      <c r="A714" s="3"/>
      <c r="B714" s="15"/>
      <c r="C714" s="18"/>
      <c r="D714" s="18"/>
      <c r="E714" s="31"/>
    </row>
    <row r="715" spans="1:5" s="5" customFormat="1" x14ac:dyDescent="0.3">
      <c r="A715" s="3"/>
      <c r="B715" s="4"/>
      <c r="C715" s="18"/>
      <c r="D715" s="18"/>
      <c r="E715" s="31"/>
    </row>
    <row r="716" spans="1:5" s="5" customFormat="1" x14ac:dyDescent="0.3">
      <c r="A716" s="3"/>
      <c r="B716" s="4"/>
      <c r="C716" s="18"/>
      <c r="D716" s="21"/>
      <c r="E716" s="31"/>
    </row>
    <row r="717" spans="1:5" s="5" customFormat="1" x14ac:dyDescent="0.3">
      <c r="A717" s="3"/>
      <c r="C717" s="19"/>
      <c r="D717" s="21"/>
      <c r="E717" s="31"/>
    </row>
    <row r="718" spans="1:5" s="5" customFormat="1" x14ac:dyDescent="0.3">
      <c r="A718" s="3"/>
      <c r="C718" s="19"/>
      <c r="D718" s="19"/>
      <c r="E718" s="31"/>
    </row>
    <row r="719" spans="1:5" s="5" customFormat="1" x14ac:dyDescent="0.3">
      <c r="A719" s="3"/>
      <c r="C719" s="19"/>
      <c r="D719" s="19"/>
      <c r="E719" s="31"/>
    </row>
    <row r="720" spans="1:5" x14ac:dyDescent="0.3">
      <c r="A720" s="3"/>
      <c r="B720" s="5"/>
      <c r="C720" s="19"/>
      <c r="D720" s="19"/>
      <c r="E720" s="31"/>
    </row>
    <row r="721" spans="1:5" x14ac:dyDescent="0.3">
      <c r="A721" s="3"/>
      <c r="B721" s="5"/>
      <c r="C721" s="19"/>
      <c r="D721" s="19"/>
      <c r="E721" s="31"/>
    </row>
    <row r="722" spans="1:5" x14ac:dyDescent="0.3">
      <c r="A722" s="3"/>
      <c r="B722" s="5"/>
      <c r="C722" s="19"/>
      <c r="D722" s="19"/>
      <c r="E722" s="31"/>
    </row>
    <row r="723" spans="1:5" x14ac:dyDescent="0.3">
      <c r="A723" s="3"/>
      <c r="B723" s="5"/>
      <c r="C723" s="19"/>
      <c r="D723" s="19"/>
      <c r="E723" s="31"/>
    </row>
    <row r="724" spans="1:5" x14ac:dyDescent="0.3">
      <c r="A724" s="3"/>
      <c r="B724" s="5"/>
      <c r="C724" s="19"/>
      <c r="D724" s="19"/>
      <c r="E724" s="31"/>
    </row>
    <row r="725" spans="1:5" x14ac:dyDescent="0.3">
      <c r="A725" s="3"/>
      <c r="B725" s="5"/>
      <c r="C725" s="19"/>
      <c r="D725" s="19"/>
      <c r="E725" s="31"/>
    </row>
    <row r="726" spans="1:5" x14ac:dyDescent="0.3">
      <c r="A726" s="3"/>
      <c r="B726" s="5"/>
      <c r="C726" s="19"/>
      <c r="D726" s="19"/>
      <c r="E726" s="31"/>
    </row>
    <row r="727" spans="1:5" ht="16.5" x14ac:dyDescent="0.3">
      <c r="A727" s="3"/>
      <c r="D727" s="19"/>
      <c r="E727" s="31"/>
    </row>
    <row r="728" spans="1:5" ht="16.5" x14ac:dyDescent="0.3">
      <c r="E728" s="31"/>
    </row>
    <row r="729" spans="1:5" ht="16.5" x14ac:dyDescent="0.3">
      <c r="E729" s="31"/>
    </row>
    <row r="730" spans="1:5" ht="16.5" x14ac:dyDescent="0.3">
      <c r="E730" s="31"/>
    </row>
    <row r="731" spans="1:5" ht="16.5" x14ac:dyDescent="0.3">
      <c r="E731" s="31"/>
    </row>
    <row r="732" spans="1:5" ht="16.5" x14ac:dyDescent="0.3">
      <c r="E732" s="31"/>
    </row>
    <row r="733" spans="1:5" ht="16.5" x14ac:dyDescent="0.3">
      <c r="E733" s="31"/>
    </row>
    <row r="734" spans="1:5" ht="16.5" x14ac:dyDescent="0.3">
      <c r="E734" s="31"/>
    </row>
    <row r="735" spans="1:5" ht="16.5" x14ac:dyDescent="0.3">
      <c r="E735" s="31"/>
    </row>
    <row r="736" spans="1:5" ht="16.5" x14ac:dyDescent="0.3">
      <c r="E736" s="31"/>
    </row>
    <row r="737" spans="5:5" ht="16.5" x14ac:dyDescent="0.3">
      <c r="E737" s="31"/>
    </row>
    <row r="738" spans="5:5" ht="16.5" x14ac:dyDescent="0.3">
      <c r="E738" s="31"/>
    </row>
    <row r="739" spans="5:5" ht="16.5" x14ac:dyDescent="0.3">
      <c r="E739" s="31"/>
    </row>
    <row r="740" spans="5:5" ht="16.5" x14ac:dyDescent="0.3">
      <c r="E740" s="31"/>
    </row>
    <row r="741" spans="5:5" ht="16.5" x14ac:dyDescent="0.3">
      <c r="E741" s="31"/>
    </row>
    <row r="742" spans="5:5" ht="16.5" x14ac:dyDescent="0.3">
      <c r="E742" s="31"/>
    </row>
    <row r="743" spans="5:5" ht="16.5" x14ac:dyDescent="0.3">
      <c r="E743" s="31"/>
    </row>
    <row r="744" spans="5:5" ht="16.5" x14ac:dyDescent="0.3">
      <c r="E744" s="31"/>
    </row>
    <row r="745" spans="5:5" ht="16.5" x14ac:dyDescent="0.3">
      <c r="E745" s="31"/>
    </row>
    <row r="746" spans="5:5" ht="16.5" x14ac:dyDescent="0.3">
      <c r="E746" s="31"/>
    </row>
    <row r="747" spans="5:5" ht="16.5" x14ac:dyDescent="0.3">
      <c r="E747" s="31"/>
    </row>
    <row r="748" spans="5:5" ht="16.5" x14ac:dyDescent="0.3">
      <c r="E748" s="31"/>
    </row>
    <row r="749" spans="5:5" ht="16.5" x14ac:dyDescent="0.3">
      <c r="E749" s="31"/>
    </row>
    <row r="750" spans="5:5" ht="16.5" x14ac:dyDescent="0.3">
      <c r="E750" s="31"/>
    </row>
    <row r="751" spans="5:5" ht="16.5" x14ac:dyDescent="0.3">
      <c r="E751" s="31"/>
    </row>
    <row r="752" spans="5:5" ht="16.5" x14ac:dyDescent="0.3">
      <c r="E752" s="31"/>
    </row>
    <row r="753" spans="5:5" ht="16.5" x14ac:dyDescent="0.3">
      <c r="E753" s="31"/>
    </row>
    <row r="754" spans="5:5" ht="16.5" x14ac:dyDescent="0.3">
      <c r="E754" s="31"/>
    </row>
    <row r="755" spans="5:5" ht="16.5" x14ac:dyDescent="0.3">
      <c r="E755" s="31"/>
    </row>
    <row r="756" spans="5:5" ht="16.5" x14ac:dyDescent="0.3">
      <c r="E756" s="31"/>
    </row>
    <row r="757" spans="5:5" ht="16.5" x14ac:dyDescent="0.3">
      <c r="E757" s="31"/>
    </row>
    <row r="758" spans="5:5" ht="16.5" x14ac:dyDescent="0.3">
      <c r="E758" s="31"/>
    </row>
    <row r="759" spans="5:5" ht="16.5" x14ac:dyDescent="0.3">
      <c r="E759" s="31"/>
    </row>
    <row r="760" spans="5:5" ht="16.5" x14ac:dyDescent="0.3">
      <c r="E760" s="31"/>
    </row>
    <row r="761" spans="5:5" ht="16.5" x14ac:dyDescent="0.3">
      <c r="E761" s="31"/>
    </row>
    <row r="762" spans="5:5" ht="16.5" x14ac:dyDescent="0.3">
      <c r="E762" s="31"/>
    </row>
    <row r="763" spans="5:5" ht="16.5" x14ac:dyDescent="0.3">
      <c r="E763" s="31"/>
    </row>
    <row r="764" spans="5:5" ht="16.5" x14ac:dyDescent="0.3">
      <c r="E764" s="31"/>
    </row>
    <row r="765" spans="5:5" ht="16.5" x14ac:dyDescent="0.3">
      <c r="E765" s="31"/>
    </row>
    <row r="766" spans="5:5" ht="16.5" x14ac:dyDescent="0.3">
      <c r="E766" s="31"/>
    </row>
    <row r="767" spans="5:5" ht="16.5" x14ac:dyDescent="0.3">
      <c r="E767" s="31"/>
    </row>
    <row r="768" spans="5:5" ht="16.5" x14ac:dyDescent="0.3">
      <c r="E768" s="31"/>
    </row>
    <row r="769" spans="5:5" ht="16.5" x14ac:dyDescent="0.3">
      <c r="E769" s="31"/>
    </row>
    <row r="770" spans="5:5" ht="16.5" x14ac:dyDescent="0.3">
      <c r="E770" s="31"/>
    </row>
    <row r="771" spans="5:5" ht="16.5" x14ac:dyDescent="0.3">
      <c r="E771" s="31"/>
    </row>
    <row r="772" spans="5:5" ht="16.5" x14ac:dyDescent="0.3">
      <c r="E772" s="31"/>
    </row>
    <row r="773" spans="5:5" ht="16.5" x14ac:dyDescent="0.3">
      <c r="E773" s="31"/>
    </row>
    <row r="774" spans="5:5" ht="16.5" x14ac:dyDescent="0.3">
      <c r="E774" s="31"/>
    </row>
    <row r="775" spans="5:5" ht="16.5" x14ac:dyDescent="0.3">
      <c r="E775" s="31"/>
    </row>
    <row r="776" spans="5:5" ht="16.5" x14ac:dyDescent="0.3">
      <c r="E776" s="31"/>
    </row>
    <row r="777" spans="5:5" ht="16.5" x14ac:dyDescent="0.3">
      <c r="E777" s="31"/>
    </row>
    <row r="778" spans="5:5" ht="16.5" x14ac:dyDescent="0.3">
      <c r="E778" s="31"/>
    </row>
    <row r="779" spans="5:5" ht="16.5" x14ac:dyDescent="0.3">
      <c r="E779" s="31"/>
    </row>
    <row r="780" spans="5:5" ht="16.5" x14ac:dyDescent="0.3">
      <c r="E780" s="31"/>
    </row>
    <row r="781" spans="5:5" ht="16.5" x14ac:dyDescent="0.3">
      <c r="E781" s="31"/>
    </row>
    <row r="782" spans="5:5" ht="16.5" x14ac:dyDescent="0.3">
      <c r="E782" s="31"/>
    </row>
    <row r="783" spans="5:5" ht="16.5" x14ac:dyDescent="0.3">
      <c r="E783" s="31"/>
    </row>
    <row r="784" spans="5:5" ht="16.5" x14ac:dyDescent="0.3">
      <c r="E784" s="31"/>
    </row>
    <row r="785" spans="5:5" ht="16.5" x14ac:dyDescent="0.3">
      <c r="E785" s="31"/>
    </row>
    <row r="786" spans="5:5" ht="16.5" x14ac:dyDescent="0.3">
      <c r="E786" s="31"/>
    </row>
    <row r="787" spans="5:5" ht="16.5" x14ac:dyDescent="0.3">
      <c r="E787" s="31"/>
    </row>
    <row r="788" spans="5:5" ht="16.5" x14ac:dyDescent="0.3">
      <c r="E788" s="31"/>
    </row>
    <row r="789" spans="5:5" ht="16.5" x14ac:dyDescent="0.3">
      <c r="E789" s="31"/>
    </row>
    <row r="790" spans="5:5" ht="16.5" x14ac:dyDescent="0.3">
      <c r="E790" s="31"/>
    </row>
    <row r="791" spans="5:5" ht="16.5" x14ac:dyDescent="0.3">
      <c r="E791" s="31"/>
    </row>
    <row r="792" spans="5:5" ht="16.5" x14ac:dyDescent="0.3">
      <c r="E792" s="31"/>
    </row>
    <row r="793" spans="5:5" ht="16.5" x14ac:dyDescent="0.3">
      <c r="E793" s="31"/>
    </row>
    <row r="794" spans="5:5" ht="16.5" x14ac:dyDescent="0.3">
      <c r="E794" s="31"/>
    </row>
    <row r="795" spans="5:5" ht="16.5" x14ac:dyDescent="0.3">
      <c r="E795" s="31"/>
    </row>
    <row r="796" spans="5:5" ht="16.5" x14ac:dyDescent="0.3">
      <c r="E796" s="31"/>
    </row>
    <row r="797" spans="5:5" ht="16.5" x14ac:dyDescent="0.3">
      <c r="E797" s="31"/>
    </row>
    <row r="798" spans="5:5" ht="16.5" x14ac:dyDescent="0.3">
      <c r="E798" s="31"/>
    </row>
    <row r="799" spans="5:5" ht="16.5" x14ac:dyDescent="0.3">
      <c r="E799" s="31"/>
    </row>
    <row r="800" spans="5:5" ht="16.5" x14ac:dyDescent="0.3">
      <c r="E800" s="31"/>
    </row>
    <row r="801" spans="5:5" ht="16.5" x14ac:dyDescent="0.3">
      <c r="E801" s="31"/>
    </row>
    <row r="802" spans="5:5" ht="16.5" x14ac:dyDescent="0.3">
      <c r="E802" s="31"/>
    </row>
    <row r="803" spans="5:5" ht="16.5" x14ac:dyDescent="0.3">
      <c r="E803" s="31"/>
    </row>
    <row r="804" spans="5:5" ht="16.5" x14ac:dyDescent="0.3">
      <c r="E804" s="31"/>
    </row>
    <row r="805" spans="5:5" ht="16.5" x14ac:dyDescent="0.3">
      <c r="E805" s="31"/>
    </row>
    <row r="806" spans="5:5" ht="16.5" x14ac:dyDescent="0.3">
      <c r="E806" s="31"/>
    </row>
    <row r="807" spans="5:5" ht="16.5" x14ac:dyDescent="0.3">
      <c r="E807" s="31"/>
    </row>
    <row r="808" spans="5:5" ht="16.5" x14ac:dyDescent="0.3">
      <c r="E808" s="31"/>
    </row>
    <row r="809" spans="5:5" ht="16.5" x14ac:dyDescent="0.3">
      <c r="E809" s="31"/>
    </row>
    <row r="810" spans="5:5" ht="16.5" x14ac:dyDescent="0.3">
      <c r="E810" s="31"/>
    </row>
    <row r="811" spans="5:5" ht="16.5" x14ac:dyDescent="0.3">
      <c r="E811" s="31"/>
    </row>
    <row r="812" spans="5:5" ht="16.5" x14ac:dyDescent="0.3">
      <c r="E812" s="31"/>
    </row>
    <row r="813" spans="5:5" ht="16.5" x14ac:dyDescent="0.3">
      <c r="E813" s="31"/>
    </row>
    <row r="814" spans="5:5" ht="16.5" x14ac:dyDescent="0.3">
      <c r="E814" s="31"/>
    </row>
    <row r="815" spans="5:5" ht="16.5" x14ac:dyDescent="0.3">
      <c r="E815" s="31"/>
    </row>
    <row r="816" spans="5:5" ht="16.5" x14ac:dyDescent="0.3">
      <c r="E816" s="31"/>
    </row>
    <row r="817" spans="5:5" ht="16.5" x14ac:dyDescent="0.3">
      <c r="E817" s="31"/>
    </row>
    <row r="818" spans="5:5" ht="16.5" x14ac:dyDescent="0.3">
      <c r="E818" s="31"/>
    </row>
    <row r="819" spans="5:5" ht="16.5" x14ac:dyDescent="0.3">
      <c r="E819" s="31"/>
    </row>
    <row r="820" spans="5:5" ht="16.5" x14ac:dyDescent="0.3">
      <c r="E820" s="31"/>
    </row>
    <row r="821" spans="5:5" ht="16.5" x14ac:dyDescent="0.3">
      <c r="E821" s="31"/>
    </row>
    <row r="822" spans="5:5" ht="16.5" x14ac:dyDescent="0.3">
      <c r="E822" s="31"/>
    </row>
    <row r="823" spans="5:5" ht="16.5" x14ac:dyDescent="0.3">
      <c r="E823" s="31"/>
    </row>
    <row r="824" spans="5:5" ht="16.5" x14ac:dyDescent="0.3">
      <c r="E824" s="31"/>
    </row>
    <row r="825" spans="5:5" ht="16.5" x14ac:dyDescent="0.3">
      <c r="E825" s="31"/>
    </row>
    <row r="826" spans="5:5" ht="16.5" x14ac:dyDescent="0.3">
      <c r="E826" s="31"/>
    </row>
    <row r="827" spans="5:5" ht="16.5" x14ac:dyDescent="0.3">
      <c r="E827" s="31"/>
    </row>
    <row r="828" spans="5:5" ht="16.5" x14ac:dyDescent="0.3">
      <c r="E828" s="31"/>
    </row>
    <row r="829" spans="5:5" ht="16.5" x14ac:dyDescent="0.3">
      <c r="E829" s="31"/>
    </row>
    <row r="830" spans="5:5" ht="16.5" x14ac:dyDescent="0.3">
      <c r="E830" s="31"/>
    </row>
    <row r="831" spans="5:5" ht="16.5" x14ac:dyDescent="0.3">
      <c r="E831" s="31"/>
    </row>
    <row r="832" spans="5:5" ht="16.5" x14ac:dyDescent="0.3">
      <c r="E832" s="31"/>
    </row>
    <row r="833" spans="5:5" ht="16.5" x14ac:dyDescent="0.3">
      <c r="E833" s="31"/>
    </row>
    <row r="834" spans="5:5" ht="16.5" x14ac:dyDescent="0.3">
      <c r="E834" s="31"/>
    </row>
    <row r="835" spans="5:5" ht="16.5" x14ac:dyDescent="0.3">
      <c r="E835" s="31"/>
    </row>
    <row r="836" spans="5:5" ht="16.5" x14ac:dyDescent="0.3">
      <c r="E836" s="31"/>
    </row>
    <row r="837" spans="5:5" ht="16.5" x14ac:dyDescent="0.3">
      <c r="E837" s="31"/>
    </row>
    <row r="838" spans="5:5" ht="16.5" x14ac:dyDescent="0.3">
      <c r="E838" s="31"/>
    </row>
    <row r="839" spans="5:5" ht="16.5" x14ac:dyDescent="0.3">
      <c r="E839" s="31"/>
    </row>
    <row r="840" spans="5:5" ht="16.5" x14ac:dyDescent="0.3">
      <c r="E840" s="31"/>
    </row>
    <row r="841" spans="5:5" ht="16.5" x14ac:dyDescent="0.3">
      <c r="E841" s="31"/>
    </row>
    <row r="842" spans="5:5" ht="16.5" x14ac:dyDescent="0.3">
      <c r="E842" s="31"/>
    </row>
    <row r="843" spans="5:5" ht="16.5" x14ac:dyDescent="0.3">
      <c r="E843" s="31"/>
    </row>
    <row r="844" spans="5:5" ht="16.5" x14ac:dyDescent="0.3">
      <c r="E844" s="31"/>
    </row>
    <row r="845" spans="5:5" ht="16.5" x14ac:dyDescent="0.3">
      <c r="E845" s="31"/>
    </row>
    <row r="846" spans="5:5" ht="16.5" x14ac:dyDescent="0.3">
      <c r="E846" s="31"/>
    </row>
    <row r="847" spans="5:5" ht="16.5" x14ac:dyDescent="0.3">
      <c r="E847" s="31"/>
    </row>
    <row r="848" spans="5:5" ht="16.5" x14ac:dyDescent="0.3">
      <c r="E848" s="31"/>
    </row>
    <row r="849" spans="5:5" ht="16.5" x14ac:dyDescent="0.3">
      <c r="E849" s="31"/>
    </row>
    <row r="850" spans="5:5" ht="16.5" x14ac:dyDescent="0.3">
      <c r="E850" s="31"/>
    </row>
    <row r="851" spans="5:5" ht="16.5" x14ac:dyDescent="0.3">
      <c r="E851" s="31"/>
    </row>
    <row r="852" spans="5:5" ht="16.5" x14ac:dyDescent="0.3">
      <c r="E852" s="31"/>
    </row>
    <row r="853" spans="5:5" ht="16.5" x14ac:dyDescent="0.3">
      <c r="E853" s="31"/>
    </row>
    <row r="854" spans="5:5" ht="16.5" x14ac:dyDescent="0.3">
      <c r="E854" s="31"/>
    </row>
    <row r="855" spans="5:5" ht="16.5" x14ac:dyDescent="0.3">
      <c r="E855" s="31"/>
    </row>
    <row r="856" spans="5:5" ht="16.5" x14ac:dyDescent="0.3">
      <c r="E856" s="31"/>
    </row>
    <row r="857" spans="5:5" ht="16.5" x14ac:dyDescent="0.3">
      <c r="E857" s="31"/>
    </row>
    <row r="858" spans="5:5" ht="16.5" x14ac:dyDescent="0.3">
      <c r="E858" s="31"/>
    </row>
    <row r="859" spans="5:5" ht="16.5" x14ac:dyDescent="0.3">
      <c r="E859" s="31"/>
    </row>
    <row r="860" spans="5:5" ht="16.5" x14ac:dyDescent="0.3">
      <c r="E860" s="31"/>
    </row>
    <row r="861" spans="5:5" ht="16.5" x14ac:dyDescent="0.3">
      <c r="E861" s="31"/>
    </row>
    <row r="862" spans="5:5" ht="16.5" x14ac:dyDescent="0.3">
      <c r="E862" s="31"/>
    </row>
    <row r="863" spans="5:5" ht="16.5" x14ac:dyDescent="0.3">
      <c r="E863" s="31"/>
    </row>
    <row r="864" spans="5:5" ht="16.5" x14ac:dyDescent="0.3">
      <c r="E864" s="31"/>
    </row>
    <row r="865" spans="5:5" ht="16.5" x14ac:dyDescent="0.3">
      <c r="E865" s="31"/>
    </row>
    <row r="866" spans="5:5" ht="16.5" x14ac:dyDescent="0.3">
      <c r="E866" s="31"/>
    </row>
    <row r="867" spans="5:5" ht="16.5" x14ac:dyDescent="0.3">
      <c r="E867" s="31"/>
    </row>
    <row r="868" spans="5:5" ht="16.5" x14ac:dyDescent="0.3">
      <c r="E868" s="31"/>
    </row>
    <row r="869" spans="5:5" ht="16.5" x14ac:dyDescent="0.3">
      <c r="E869" s="31"/>
    </row>
    <row r="870" spans="5:5" ht="16.5" x14ac:dyDescent="0.3">
      <c r="E870" s="31"/>
    </row>
    <row r="871" spans="5:5" ht="16.5" x14ac:dyDescent="0.3">
      <c r="E871" s="31"/>
    </row>
    <row r="872" spans="5:5" ht="16.5" x14ac:dyDescent="0.3">
      <c r="E872" s="31"/>
    </row>
    <row r="873" spans="5:5" ht="16.5" x14ac:dyDescent="0.3">
      <c r="E873" s="31"/>
    </row>
    <row r="874" spans="5:5" ht="16.5" x14ac:dyDescent="0.3">
      <c r="E874" s="31"/>
    </row>
    <row r="875" spans="5:5" ht="16.5" x14ac:dyDescent="0.3">
      <c r="E875" s="31"/>
    </row>
    <row r="876" spans="5:5" ht="16.5" x14ac:dyDescent="0.3">
      <c r="E876" s="31"/>
    </row>
    <row r="877" spans="5:5" ht="16.5" x14ac:dyDescent="0.3">
      <c r="E877" s="31"/>
    </row>
    <row r="878" spans="5:5" ht="16.5" x14ac:dyDescent="0.3">
      <c r="E878" s="31"/>
    </row>
    <row r="879" spans="5:5" ht="16.5" x14ac:dyDescent="0.3">
      <c r="E879" s="31"/>
    </row>
    <row r="880" spans="5:5" ht="16.5" x14ac:dyDescent="0.3">
      <c r="E880" s="31"/>
    </row>
    <row r="881" spans="5:5" ht="16.5" x14ac:dyDescent="0.3">
      <c r="E881" s="31"/>
    </row>
    <row r="882" spans="5:5" ht="16.5" x14ac:dyDescent="0.3">
      <c r="E882" s="31"/>
    </row>
    <row r="883" spans="5:5" ht="16.5" x14ac:dyDescent="0.3">
      <c r="E883" s="31"/>
    </row>
    <row r="884" spans="5:5" ht="16.5" x14ac:dyDescent="0.3">
      <c r="E884" s="31"/>
    </row>
    <row r="885" spans="5:5" ht="16.5" x14ac:dyDescent="0.3">
      <c r="E885" s="31"/>
    </row>
    <row r="886" spans="5:5" ht="16.5" x14ac:dyDescent="0.3">
      <c r="E886" s="31"/>
    </row>
    <row r="887" spans="5:5" ht="16.5" x14ac:dyDescent="0.3">
      <c r="E887" s="31"/>
    </row>
    <row r="888" spans="5:5" ht="16.5" x14ac:dyDescent="0.3">
      <c r="E888" s="31"/>
    </row>
    <row r="889" spans="5:5" ht="16.5" x14ac:dyDescent="0.3">
      <c r="E889" s="31"/>
    </row>
    <row r="890" spans="5:5" ht="16.5" x14ac:dyDescent="0.3">
      <c r="E890" s="31"/>
    </row>
    <row r="891" spans="5:5" ht="16.5" x14ac:dyDescent="0.3">
      <c r="E891" s="31"/>
    </row>
    <row r="892" spans="5:5" ht="16.5" x14ac:dyDescent="0.3">
      <c r="E892" s="31"/>
    </row>
    <row r="893" spans="5:5" ht="16.5" x14ac:dyDescent="0.3">
      <c r="E893" s="31"/>
    </row>
    <row r="894" spans="5:5" ht="16.5" x14ac:dyDescent="0.3">
      <c r="E894" s="31"/>
    </row>
    <row r="895" spans="5:5" ht="16.5" x14ac:dyDescent="0.3">
      <c r="E895" s="31"/>
    </row>
    <row r="896" spans="5:5" ht="16.5" x14ac:dyDescent="0.3">
      <c r="E896" s="31"/>
    </row>
    <row r="897" spans="5:5" ht="16.5" x14ac:dyDescent="0.3">
      <c r="E897" s="31"/>
    </row>
    <row r="898" spans="5:5" ht="16.5" x14ac:dyDescent="0.3">
      <c r="E898" s="31"/>
    </row>
    <row r="899" spans="5:5" ht="16.5" x14ac:dyDescent="0.3">
      <c r="E899" s="31"/>
    </row>
    <row r="900" spans="5:5" ht="16.5" x14ac:dyDescent="0.3">
      <c r="E900" s="31"/>
    </row>
    <row r="901" spans="5:5" ht="16.5" x14ac:dyDescent="0.3">
      <c r="E901" s="31"/>
    </row>
    <row r="902" spans="5:5" ht="16.5" x14ac:dyDescent="0.3">
      <c r="E902" s="31"/>
    </row>
    <row r="903" spans="5:5" ht="16.5" x14ac:dyDescent="0.3">
      <c r="E903" s="31"/>
    </row>
    <row r="904" spans="5:5" ht="16.5" x14ac:dyDescent="0.3">
      <c r="E904" s="31"/>
    </row>
    <row r="905" spans="5:5" ht="16.5" x14ac:dyDescent="0.3">
      <c r="E905" s="31"/>
    </row>
    <row r="906" spans="5:5" ht="16.5" x14ac:dyDescent="0.3">
      <c r="E906" s="31"/>
    </row>
    <row r="907" spans="5:5" ht="16.5" x14ac:dyDescent="0.3">
      <c r="E907" s="31"/>
    </row>
    <row r="908" spans="5:5" ht="16.5" x14ac:dyDescent="0.3">
      <c r="E908" s="31"/>
    </row>
    <row r="909" spans="5:5" ht="16.5" x14ac:dyDescent="0.3">
      <c r="E909" s="31"/>
    </row>
    <row r="910" spans="5:5" ht="16.5" x14ac:dyDescent="0.3">
      <c r="E910" s="31"/>
    </row>
    <row r="911" spans="5:5" ht="16.5" x14ac:dyDescent="0.3">
      <c r="E911" s="31"/>
    </row>
    <row r="912" spans="5:5" ht="16.5" x14ac:dyDescent="0.3">
      <c r="E912" s="31"/>
    </row>
    <row r="913" spans="5:5" ht="16.5" x14ac:dyDescent="0.3">
      <c r="E913" s="31"/>
    </row>
    <row r="914" spans="5:5" ht="16.5" x14ac:dyDescent="0.3">
      <c r="E914" s="31"/>
    </row>
    <row r="915" spans="5:5" ht="16.5" x14ac:dyDescent="0.3">
      <c r="E915" s="31"/>
    </row>
    <row r="916" spans="5:5" ht="16.5" x14ac:dyDescent="0.3">
      <c r="E916" s="31"/>
    </row>
    <row r="917" spans="5:5" ht="16.5" x14ac:dyDescent="0.3">
      <c r="E917" s="31"/>
    </row>
    <row r="918" spans="5:5" ht="16.5" x14ac:dyDescent="0.3">
      <c r="E918" s="31"/>
    </row>
    <row r="919" spans="5:5" ht="16.5" x14ac:dyDescent="0.3">
      <c r="E919" s="31"/>
    </row>
    <row r="920" spans="5:5" ht="16.5" x14ac:dyDescent="0.3">
      <c r="E920" s="31"/>
    </row>
    <row r="921" spans="5:5" ht="16.5" x14ac:dyDescent="0.3">
      <c r="E921" s="31"/>
    </row>
    <row r="922" spans="5:5" ht="16.5" x14ac:dyDescent="0.3">
      <c r="E922" s="31"/>
    </row>
    <row r="923" spans="5:5" ht="16.5" x14ac:dyDescent="0.3">
      <c r="E923" s="31"/>
    </row>
    <row r="924" spans="5:5" ht="16.5" x14ac:dyDescent="0.3">
      <c r="E924" s="31"/>
    </row>
    <row r="925" spans="5:5" ht="16.5" x14ac:dyDescent="0.3">
      <c r="E925" s="31"/>
    </row>
    <row r="926" spans="5:5" ht="16.5" x14ac:dyDescent="0.3">
      <c r="E926" s="31"/>
    </row>
    <row r="927" spans="5:5" ht="16.5" x14ac:dyDescent="0.3">
      <c r="E927" s="31"/>
    </row>
    <row r="928" spans="5:5" ht="16.5" x14ac:dyDescent="0.3">
      <c r="E928" s="31"/>
    </row>
    <row r="929" spans="5:5" ht="16.5" x14ac:dyDescent="0.3">
      <c r="E929" s="31"/>
    </row>
    <row r="930" spans="5:5" ht="16.5" x14ac:dyDescent="0.3">
      <c r="E930" s="31"/>
    </row>
    <row r="931" spans="5:5" ht="16.5" x14ac:dyDescent="0.3">
      <c r="E931" s="31"/>
    </row>
    <row r="932" spans="5:5" ht="16.5" x14ac:dyDescent="0.3">
      <c r="E932" s="31"/>
    </row>
    <row r="933" spans="5:5" ht="16.5" x14ac:dyDescent="0.3">
      <c r="E933" s="31"/>
    </row>
    <row r="934" spans="5:5" ht="16.5" x14ac:dyDescent="0.3">
      <c r="E934" s="31"/>
    </row>
  </sheetData>
  <mergeCells count="4">
    <mergeCell ref="G359:H359"/>
    <mergeCell ref="I359:J359"/>
    <mergeCell ref="K359:L359"/>
    <mergeCell ref="M359:N359"/>
  </mergeCells>
  <phoneticPr fontId="9" type="noConversion"/>
  <pageMargins left="0.39370078740157483" right="0.15748031496062992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K21"/>
  <sheetViews>
    <sheetView topLeftCell="A6" workbookViewId="0">
      <selection activeCell="J12" sqref="J12"/>
    </sheetView>
  </sheetViews>
  <sheetFormatPr baseColWidth="10" defaultRowHeight="12.75" x14ac:dyDescent="0.2"/>
  <cols>
    <col min="2" max="3" width="14.42578125" customWidth="1"/>
    <col min="4" max="5" width="15" customWidth="1"/>
    <col min="6" max="6" width="13.7109375" bestFit="1" customWidth="1"/>
    <col min="7" max="8" width="13.5703125" bestFit="1" customWidth="1"/>
    <col min="9" max="9" width="13.28515625" bestFit="1" customWidth="1"/>
    <col min="10" max="10" width="14.5703125" customWidth="1"/>
    <col min="11" max="11" width="13.7109375" bestFit="1" customWidth="1"/>
  </cols>
  <sheetData>
    <row r="2" spans="1:11" ht="18" x14ac:dyDescent="0.25">
      <c r="E2" s="51"/>
    </row>
    <row r="4" spans="1:11" ht="33" customHeight="1" thickBot="1" x14ac:dyDescent="0.25">
      <c r="A4" s="353"/>
      <c r="B4" s="354"/>
      <c r="C4" s="354"/>
      <c r="D4" s="354"/>
      <c r="E4" s="354"/>
      <c r="F4" s="354"/>
      <c r="G4" s="354"/>
      <c r="H4" s="354"/>
      <c r="I4" s="354"/>
    </row>
    <row r="5" spans="1:11" ht="26.25" thickBot="1" x14ac:dyDescent="0.25">
      <c r="A5" s="113"/>
      <c r="B5" s="294" t="s">
        <v>15</v>
      </c>
      <c r="C5" s="226" t="s">
        <v>112</v>
      </c>
      <c r="D5" s="192" t="s">
        <v>16</v>
      </c>
      <c r="E5" s="295" t="s">
        <v>3</v>
      </c>
      <c r="F5" s="114" t="s">
        <v>57</v>
      </c>
      <c r="G5" s="115" t="s">
        <v>58</v>
      </c>
      <c r="H5" s="296" t="s">
        <v>53</v>
      </c>
      <c r="I5" s="297" t="s">
        <v>64</v>
      </c>
    </row>
    <row r="6" spans="1:11" ht="26.25" thickBot="1" x14ac:dyDescent="0.25">
      <c r="A6" s="177" t="s">
        <v>116</v>
      </c>
      <c r="B6" s="178"/>
      <c r="C6" s="227"/>
      <c r="D6" s="179"/>
      <c r="E6" s="305">
        <f>'CAJA NQN'!E2</f>
        <v>-89539.056543044673</v>
      </c>
      <c r="F6" s="180">
        <f>'CAJA NQN'!G2</f>
        <v>0</v>
      </c>
      <c r="G6" s="181">
        <f>'CAJA NQN'!I2</f>
        <v>0</v>
      </c>
      <c r="H6" s="182">
        <f>'CAJA NQN'!K2</f>
        <v>690.92</v>
      </c>
      <c r="I6" s="183">
        <f>'CAJA NQN'!M2</f>
        <v>1271830.9700000002</v>
      </c>
      <c r="J6" s="2"/>
      <c r="K6" s="209">
        <f>D21</f>
        <v>0</v>
      </c>
    </row>
    <row r="7" spans="1:11" ht="15.75" thickBot="1" x14ac:dyDescent="0.35">
      <c r="A7" s="103" t="s">
        <v>28</v>
      </c>
      <c r="B7" s="184">
        <f>SUM('CAJA NQN'!C4:C30)</f>
        <v>662896.07999999996</v>
      </c>
      <c r="C7" s="228">
        <f>SUM('CAJA NQN'!C32:C33)</f>
        <v>84324.590000000011</v>
      </c>
      <c r="D7" s="189">
        <f>SUM('CAJA NQN'!D5:D7)+'CAJA NQN'!D31</f>
        <v>676307.56</v>
      </c>
      <c r="E7" s="185">
        <f>+E6+C7+B7-D7</f>
        <v>-18625.94654304476</v>
      </c>
      <c r="F7" s="104"/>
      <c r="G7" s="105"/>
      <c r="H7" s="131"/>
      <c r="I7" s="304">
        <f>'CAJA NQN'!M4+'CAJA NQN'!M14</f>
        <v>58512.759999999995</v>
      </c>
      <c r="J7" s="211"/>
    </row>
    <row r="8" spans="1:11" ht="15.75" thickBot="1" x14ac:dyDescent="0.35">
      <c r="A8" s="103" t="s">
        <v>17</v>
      </c>
      <c r="B8" s="186">
        <f>SUM('CAJA NQN'!C34:C58)</f>
        <v>759310.09</v>
      </c>
      <c r="C8" s="229">
        <f>SUM('CAJA NQN'!C60:C61)</f>
        <v>79214.760000000009</v>
      </c>
      <c r="D8" s="190">
        <f>SUM('CAJA NQN'!D35:D37)+'CAJA NQN'!D59</f>
        <v>780696.78</v>
      </c>
      <c r="E8" s="187">
        <f>+E7+C8+B8-D8</f>
        <v>39202.123456955189</v>
      </c>
      <c r="F8" s="205"/>
      <c r="G8" s="107"/>
      <c r="H8" s="132"/>
      <c r="I8" s="304">
        <f>'CAJA NQN'!M34+'CAJA NQN'!M45</f>
        <v>67447.91</v>
      </c>
      <c r="J8" s="211"/>
    </row>
    <row r="9" spans="1:11" ht="15.75" thickBot="1" x14ac:dyDescent="0.35">
      <c r="A9" s="103" t="s">
        <v>18</v>
      </c>
      <c r="B9" s="186">
        <f>SUM('CAJA NQN'!C62:C84)</f>
        <v>537463.85</v>
      </c>
      <c r="C9" s="229">
        <f>SUM('CAJA NQN'!C86:C87)</f>
        <v>132266.4923966942</v>
      </c>
      <c r="D9" s="190">
        <f>SUM('CAJA NQN'!D64:D68)+'CAJA NQN'!D85</f>
        <v>904785</v>
      </c>
      <c r="E9" s="187">
        <f t="shared" ref="E9:E18" si="0">+E8+C9+B9-D9</f>
        <v>-195852.53414635058</v>
      </c>
      <c r="F9" s="205"/>
      <c r="G9" s="107"/>
      <c r="H9" s="133"/>
      <c r="I9" s="304">
        <f>'CAJA NQN'!M63+'CAJA NQN'!M75</f>
        <v>81201.53</v>
      </c>
      <c r="J9" s="326">
        <v>542012.24</v>
      </c>
      <c r="K9" s="209">
        <f>B9-J9</f>
        <v>-4548.390000000014</v>
      </c>
    </row>
    <row r="10" spans="1:11" ht="15.75" thickBot="1" x14ac:dyDescent="0.35">
      <c r="A10" s="103" t="s">
        <v>19</v>
      </c>
      <c r="B10" s="186">
        <f>SUM('CAJA NQN'!C88:C118)</f>
        <v>1805470.8800000001</v>
      </c>
      <c r="C10" s="229">
        <f>SUM('CAJA NQN'!C120:C121)</f>
        <v>107752.04999999999</v>
      </c>
      <c r="D10" s="190">
        <f>SUM('CAJA NQN'!D88:D92)+'CAJA NQN'!D116+'CAJA NQN'!D119</f>
        <v>1701312.9</v>
      </c>
      <c r="E10" s="187">
        <f t="shared" si="0"/>
        <v>16057.495853649685</v>
      </c>
      <c r="F10" s="106"/>
      <c r="G10" s="107"/>
      <c r="H10" s="134"/>
      <c r="I10" s="304">
        <f>'CAJA NQN'!M96+'CAJA NQN'!M115+'CAJA NQN'!M116</f>
        <v>795362.46</v>
      </c>
      <c r="J10" s="326">
        <v>1803425.98</v>
      </c>
      <c r="K10" s="209">
        <f>B10-J10</f>
        <v>2044.9000000001397</v>
      </c>
    </row>
    <row r="11" spans="1:11" ht="15.75" thickBot="1" x14ac:dyDescent="0.35">
      <c r="A11" s="103" t="s">
        <v>20</v>
      </c>
      <c r="B11" s="186">
        <f>SUM('CAJA NQN'!C122:C144)</f>
        <v>1130740.7399999998</v>
      </c>
      <c r="C11" s="229"/>
      <c r="D11" s="190">
        <f>SUM('CAJA NQN'!D123:D125)</f>
        <v>895188</v>
      </c>
      <c r="E11" s="187">
        <f t="shared" si="0"/>
        <v>251610.23585364944</v>
      </c>
      <c r="F11" s="106"/>
      <c r="G11" s="107"/>
      <c r="H11" s="134"/>
      <c r="I11" s="304">
        <f>'CAJA NQN'!M136</f>
        <v>59286.3</v>
      </c>
      <c r="J11" s="332">
        <v>1128237.25</v>
      </c>
      <c r="K11" s="209">
        <f>B11-J11</f>
        <v>2503.4899999997579</v>
      </c>
    </row>
    <row r="12" spans="1:11" ht="15.75" thickBot="1" x14ac:dyDescent="0.35">
      <c r="A12" s="103" t="s">
        <v>21</v>
      </c>
      <c r="B12" s="186">
        <f>SUM('CAJA NQN'!C148:C172)</f>
        <v>0</v>
      </c>
      <c r="C12" s="229"/>
      <c r="D12" s="190">
        <f>SUM('CAJA NQN'!D148:D151)</f>
        <v>0</v>
      </c>
      <c r="E12" s="187">
        <f>+E11+C12+B12-D12</f>
        <v>251610.23585364944</v>
      </c>
      <c r="F12" s="106"/>
      <c r="G12" s="107"/>
      <c r="H12" s="134"/>
      <c r="I12" s="304"/>
      <c r="J12" s="56"/>
      <c r="K12" s="209"/>
    </row>
    <row r="13" spans="1:11" ht="15.75" thickBot="1" x14ac:dyDescent="0.35">
      <c r="A13" s="103" t="s">
        <v>22</v>
      </c>
      <c r="B13" s="186">
        <f>SUM('CAJA NQN'!C176:C201)</f>
        <v>0</v>
      </c>
      <c r="C13" s="229"/>
      <c r="D13" s="190">
        <f>SUM('CAJA NQN'!D178:D182)</f>
        <v>0</v>
      </c>
      <c r="E13" s="187">
        <f t="shared" si="0"/>
        <v>251610.23585364944</v>
      </c>
      <c r="F13" s="106"/>
      <c r="G13" s="107"/>
      <c r="H13" s="134"/>
      <c r="I13" s="304"/>
      <c r="J13" s="56"/>
    </row>
    <row r="14" spans="1:11" ht="15.75" thickBot="1" x14ac:dyDescent="0.35">
      <c r="A14" s="103" t="s">
        <v>23</v>
      </c>
      <c r="B14" s="186">
        <f>SUM('CAJA NQN'!C205:C232)</f>
        <v>0</v>
      </c>
      <c r="C14" s="229"/>
      <c r="D14" s="190">
        <f>SUM('CAJA NQN'!D208:D212)</f>
        <v>0</v>
      </c>
      <c r="E14" s="187">
        <f>+E13+C14+B14-D14</f>
        <v>251610.23585364944</v>
      </c>
      <c r="F14" s="205"/>
      <c r="G14" s="107"/>
      <c r="H14" s="134"/>
      <c r="I14" s="304"/>
      <c r="J14" s="56"/>
      <c r="K14" s="209"/>
    </row>
    <row r="15" spans="1:11" ht="15.75" thickBot="1" x14ac:dyDescent="0.35">
      <c r="A15" s="103" t="s">
        <v>24</v>
      </c>
      <c r="B15" s="186">
        <f>SUM('CAJA NQN'!C236:C260)</f>
        <v>0</v>
      </c>
      <c r="C15" s="229"/>
      <c r="D15" s="190">
        <f>SUM('CAJA NQN'!D239:D242)</f>
        <v>0</v>
      </c>
      <c r="E15" s="187">
        <f t="shared" si="0"/>
        <v>251610.23585364944</v>
      </c>
      <c r="F15" s="106"/>
      <c r="G15" s="107"/>
      <c r="H15" s="134"/>
      <c r="I15" s="304"/>
      <c r="J15" s="56"/>
    </row>
    <row r="16" spans="1:11" ht="15.75" thickBot="1" x14ac:dyDescent="0.35">
      <c r="A16" s="103" t="s">
        <v>25</v>
      </c>
      <c r="B16" s="186">
        <f>SUM('CAJA NQN'!C264:C288)</f>
        <v>0</v>
      </c>
      <c r="C16" s="229"/>
      <c r="D16" s="190">
        <f>SUM('CAJA NQN'!D268:D271)</f>
        <v>0</v>
      </c>
      <c r="E16" s="187">
        <f t="shared" si="0"/>
        <v>251610.23585364944</v>
      </c>
      <c r="F16" s="106"/>
      <c r="G16" s="107"/>
      <c r="H16" s="134"/>
      <c r="I16" s="304"/>
      <c r="J16" s="56"/>
    </row>
    <row r="17" spans="1:11" ht="15.75" thickBot="1" x14ac:dyDescent="0.35">
      <c r="A17" s="103" t="s">
        <v>26</v>
      </c>
      <c r="B17" s="186">
        <f>SUM('CAJA NQN'!C292:C316)</f>
        <v>0</v>
      </c>
      <c r="C17" s="229"/>
      <c r="D17" s="190">
        <f>SUM('CAJA NQN'!D294:D297)</f>
        <v>0</v>
      </c>
      <c r="E17" s="187">
        <f t="shared" si="0"/>
        <v>251610.23585364944</v>
      </c>
      <c r="F17" s="106"/>
      <c r="G17" s="107"/>
      <c r="H17" s="134"/>
      <c r="I17" s="304"/>
      <c r="J17" s="56"/>
    </row>
    <row r="18" spans="1:11" ht="15.75" thickBot="1" x14ac:dyDescent="0.35">
      <c r="A18" s="103" t="s">
        <v>27</v>
      </c>
      <c r="B18" s="188">
        <f>SUM('CAJA NQN'!C320:C345)</f>
        <v>0</v>
      </c>
      <c r="C18" s="230"/>
      <c r="D18" s="191">
        <f>SUM('CAJA NQN'!D321:D323)</f>
        <v>0</v>
      </c>
      <c r="E18" s="187">
        <f t="shared" si="0"/>
        <v>251610.23585364944</v>
      </c>
      <c r="F18" s="108"/>
      <c r="G18" s="109"/>
      <c r="H18" s="134"/>
      <c r="I18" s="304"/>
      <c r="J18" s="56"/>
    </row>
    <row r="19" spans="1:11" ht="39" thickBot="1" x14ac:dyDescent="0.25">
      <c r="A19" s="112" t="s">
        <v>107</v>
      </c>
      <c r="B19" s="298">
        <f>SUM(B7:B18)</f>
        <v>4895881.6400000006</v>
      </c>
      <c r="C19" s="299">
        <f>SUM(C7:C18)</f>
        <v>403557.89239669422</v>
      </c>
      <c r="D19" s="300">
        <f>SUM(D7:D18)</f>
        <v>4958290.24</v>
      </c>
      <c r="E19" s="301">
        <f>+E18</f>
        <v>251610.23585364944</v>
      </c>
      <c r="F19" s="110">
        <f>SUM(F6:F18)</f>
        <v>0</v>
      </c>
      <c r="G19" s="111">
        <f>SUM(G6:G18)</f>
        <v>0</v>
      </c>
      <c r="H19" s="302">
        <f>SUM(H6:H18)</f>
        <v>690.92</v>
      </c>
      <c r="I19" s="303">
        <f>SUM(I6:I18)</f>
        <v>2333641.9299999997</v>
      </c>
      <c r="J19" s="56"/>
    </row>
    <row r="20" spans="1:11" x14ac:dyDescent="0.2">
      <c r="C20" s="225"/>
      <c r="J20" s="56"/>
      <c r="K20" s="209">
        <f>SUM(K6:K19)</f>
        <v>-1.1641532182693481E-10</v>
      </c>
    </row>
    <row r="21" spans="1:11" ht="15" x14ac:dyDescent="0.3">
      <c r="C21" s="209"/>
      <c r="D21" s="274"/>
      <c r="E21" s="160"/>
    </row>
  </sheetData>
  <mergeCells count="1">
    <mergeCell ref="A4:I4"/>
  </mergeCells>
  <phoneticPr fontId="18" type="noConversion"/>
  <pageMargins left="0.75" right="0.75" top="1" bottom="1" header="0" footer="0"/>
  <pageSetup orientation="portrait" horizontalDpi="4294967295" verticalDpi="4294967295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65"/>
  <sheetViews>
    <sheetView topLeftCell="D21" workbookViewId="0">
      <selection activeCell="F36" sqref="F36"/>
    </sheetView>
  </sheetViews>
  <sheetFormatPr baseColWidth="10" defaultRowHeight="12.75" x14ac:dyDescent="0.2"/>
  <cols>
    <col min="1" max="1" width="43.140625" customWidth="1"/>
  </cols>
  <sheetData>
    <row r="2" spans="1:1" x14ac:dyDescent="0.2">
      <c r="A2" s="58" t="s">
        <v>30</v>
      </c>
    </row>
    <row r="3" spans="1:1" x14ac:dyDescent="0.2">
      <c r="A3" s="59" t="s">
        <v>31</v>
      </c>
    </row>
    <row r="4" spans="1:1" x14ac:dyDescent="0.2">
      <c r="A4" s="58" t="s">
        <v>32</v>
      </c>
    </row>
    <row r="5" spans="1:1" x14ac:dyDescent="0.2">
      <c r="A5" s="58" t="s">
        <v>33</v>
      </c>
    </row>
    <row r="6" spans="1:1" x14ac:dyDescent="0.2">
      <c r="A6" s="58" t="s">
        <v>34</v>
      </c>
    </row>
    <row r="7" spans="1:1" x14ac:dyDescent="0.2">
      <c r="A7" s="58" t="s">
        <v>35</v>
      </c>
    </row>
    <row r="8" spans="1:1" x14ac:dyDescent="0.2">
      <c r="A8" s="58" t="s">
        <v>36</v>
      </c>
    </row>
    <row r="9" spans="1:1" x14ac:dyDescent="0.2">
      <c r="A9" s="60" t="s">
        <v>37</v>
      </c>
    </row>
    <row r="10" spans="1:1" x14ac:dyDescent="0.2">
      <c r="A10" s="58" t="s">
        <v>38</v>
      </c>
    </row>
    <row r="11" spans="1:1" x14ac:dyDescent="0.2">
      <c r="A11" s="58" t="s">
        <v>39</v>
      </c>
    </row>
    <row r="12" spans="1:1" x14ac:dyDescent="0.2">
      <c r="A12" s="58" t="s">
        <v>40</v>
      </c>
    </row>
    <row r="13" spans="1:1" x14ac:dyDescent="0.2">
      <c r="A13" s="58" t="s">
        <v>41</v>
      </c>
    </row>
    <row r="14" spans="1:1" x14ac:dyDescent="0.2">
      <c r="A14" s="58" t="s">
        <v>42</v>
      </c>
    </row>
    <row r="15" spans="1:1" x14ac:dyDescent="0.2">
      <c r="A15" s="58" t="s">
        <v>29</v>
      </c>
    </row>
    <row r="16" spans="1:1" x14ac:dyDescent="0.2">
      <c r="A16" s="58" t="s">
        <v>51</v>
      </c>
    </row>
    <row r="17" spans="1:6" x14ac:dyDescent="0.2">
      <c r="A17" s="59" t="s">
        <v>43</v>
      </c>
    </row>
    <row r="18" spans="1:6" x14ac:dyDescent="0.2">
      <c r="A18" s="58" t="s">
        <v>44</v>
      </c>
    </row>
    <row r="19" spans="1:6" x14ac:dyDescent="0.2">
      <c r="A19" s="58" t="s">
        <v>45</v>
      </c>
    </row>
    <row r="20" spans="1:6" x14ac:dyDescent="0.2">
      <c r="A20" s="60" t="s">
        <v>46</v>
      </c>
    </row>
    <row r="21" spans="1:6" x14ac:dyDescent="0.2">
      <c r="A21" s="60" t="s">
        <v>47</v>
      </c>
    </row>
    <row r="22" spans="1:6" x14ac:dyDescent="0.2">
      <c r="A22" s="58" t="s">
        <v>48</v>
      </c>
    </row>
    <row r="23" spans="1:6" x14ac:dyDescent="0.2">
      <c r="A23" s="58" t="s">
        <v>49</v>
      </c>
    </row>
    <row r="24" spans="1:6" x14ac:dyDescent="0.2">
      <c r="A24" s="58" t="s">
        <v>50</v>
      </c>
    </row>
    <row r="30" spans="1:6" ht="15" x14ac:dyDescent="0.2">
      <c r="A30" s="135" t="s">
        <v>66</v>
      </c>
      <c r="F30" t="s">
        <v>70</v>
      </c>
    </row>
    <row r="31" spans="1:6" ht="15" x14ac:dyDescent="0.2">
      <c r="A31" s="135" t="s">
        <v>32</v>
      </c>
      <c r="F31" t="s">
        <v>71</v>
      </c>
    </row>
    <row r="32" spans="1:6" ht="15" x14ac:dyDescent="0.2">
      <c r="A32" s="135" t="s">
        <v>33</v>
      </c>
      <c r="F32" t="s">
        <v>72</v>
      </c>
    </row>
    <row r="33" spans="1:6" ht="15" x14ac:dyDescent="0.2">
      <c r="A33" s="135" t="s">
        <v>34</v>
      </c>
      <c r="F33" s="2" t="s">
        <v>102</v>
      </c>
    </row>
    <row r="34" spans="1:6" ht="15" x14ac:dyDescent="0.2">
      <c r="A34" s="219" t="s">
        <v>106</v>
      </c>
      <c r="F34" t="s">
        <v>73</v>
      </c>
    </row>
    <row r="35" spans="1:6" ht="15" x14ac:dyDescent="0.2">
      <c r="A35" s="135" t="s">
        <v>67</v>
      </c>
      <c r="F35" s="2" t="s">
        <v>97</v>
      </c>
    </row>
    <row r="36" spans="1:6" ht="15" x14ac:dyDescent="0.2">
      <c r="A36" s="135" t="s">
        <v>37</v>
      </c>
      <c r="F36" s="217" t="s">
        <v>105</v>
      </c>
    </row>
    <row r="37" spans="1:6" ht="15" x14ac:dyDescent="0.2">
      <c r="A37" s="135" t="s">
        <v>38</v>
      </c>
      <c r="F37" t="s">
        <v>37</v>
      </c>
    </row>
    <row r="38" spans="1:6" ht="15" x14ac:dyDescent="0.2">
      <c r="A38" s="135" t="s">
        <v>39</v>
      </c>
      <c r="F38" t="s">
        <v>99</v>
      </c>
    </row>
    <row r="39" spans="1:6" ht="15" x14ac:dyDescent="0.2">
      <c r="A39" s="135" t="s">
        <v>40</v>
      </c>
      <c r="F39" t="s">
        <v>104</v>
      </c>
    </row>
    <row r="40" spans="1:6" ht="15" x14ac:dyDescent="0.2">
      <c r="A40" s="135" t="s">
        <v>41</v>
      </c>
      <c r="F40" t="s">
        <v>74</v>
      </c>
    </row>
    <row r="41" spans="1:6" ht="15" x14ac:dyDescent="0.2">
      <c r="A41" s="135" t="s">
        <v>29</v>
      </c>
      <c r="F41" t="s">
        <v>75</v>
      </c>
    </row>
    <row r="42" spans="1:6" ht="15" x14ac:dyDescent="0.2">
      <c r="A42" s="135" t="s">
        <v>68</v>
      </c>
      <c r="F42" t="s">
        <v>76</v>
      </c>
    </row>
    <row r="43" spans="1:6" ht="15" x14ac:dyDescent="0.2">
      <c r="A43" s="135" t="s">
        <v>51</v>
      </c>
      <c r="F43" t="s">
        <v>77</v>
      </c>
    </row>
    <row r="44" spans="1:6" ht="15" x14ac:dyDescent="0.2">
      <c r="A44" s="135" t="s">
        <v>62</v>
      </c>
      <c r="F44" t="s">
        <v>29</v>
      </c>
    </row>
    <row r="45" spans="1:6" ht="15" x14ac:dyDescent="0.2">
      <c r="A45" s="135" t="s">
        <v>43</v>
      </c>
      <c r="F45" t="s">
        <v>78</v>
      </c>
    </row>
    <row r="46" spans="1:6" ht="15" x14ac:dyDescent="0.2">
      <c r="A46" s="135" t="s">
        <v>44</v>
      </c>
      <c r="F46" t="s">
        <v>79</v>
      </c>
    </row>
    <row r="47" spans="1:6" ht="15" x14ac:dyDescent="0.2">
      <c r="A47" s="135" t="s">
        <v>65</v>
      </c>
      <c r="F47" t="s">
        <v>80</v>
      </c>
    </row>
    <row r="48" spans="1:6" ht="15" x14ac:dyDescent="0.2">
      <c r="A48" s="135" t="s">
        <v>69</v>
      </c>
      <c r="F48" t="s">
        <v>81</v>
      </c>
    </row>
    <row r="49" spans="1:6" x14ac:dyDescent="0.2">
      <c r="A49" t="s">
        <v>14</v>
      </c>
      <c r="F49" t="s">
        <v>82</v>
      </c>
    </row>
    <row r="50" spans="1:6" ht="15" x14ac:dyDescent="0.2">
      <c r="A50" s="135" t="s">
        <v>46</v>
      </c>
      <c r="F50" t="s">
        <v>83</v>
      </c>
    </row>
    <row r="51" spans="1:6" ht="15" x14ac:dyDescent="0.2">
      <c r="A51" s="135" t="s">
        <v>56</v>
      </c>
      <c r="F51" t="s">
        <v>84</v>
      </c>
    </row>
    <row r="52" spans="1:6" ht="15" x14ac:dyDescent="0.2">
      <c r="A52" s="135" t="s">
        <v>47</v>
      </c>
      <c r="F52" t="s">
        <v>95</v>
      </c>
    </row>
    <row r="53" spans="1:6" ht="15" x14ac:dyDescent="0.2">
      <c r="A53" s="135" t="s">
        <v>48</v>
      </c>
      <c r="F53" s="2" t="s">
        <v>94</v>
      </c>
    </row>
    <row r="54" spans="1:6" ht="15" x14ac:dyDescent="0.2">
      <c r="A54" s="135" t="s">
        <v>49</v>
      </c>
      <c r="F54" t="s">
        <v>85</v>
      </c>
    </row>
    <row r="55" spans="1:6" ht="15" x14ac:dyDescent="0.2">
      <c r="A55" s="135" t="s">
        <v>50</v>
      </c>
      <c r="F55" t="s">
        <v>86</v>
      </c>
    </row>
    <row r="56" spans="1:6" x14ac:dyDescent="0.2">
      <c r="F56" t="s">
        <v>87</v>
      </c>
    </row>
    <row r="57" spans="1:6" x14ac:dyDescent="0.2">
      <c r="F57" t="s">
        <v>89</v>
      </c>
    </row>
    <row r="58" spans="1:6" x14ac:dyDescent="0.2">
      <c r="F58" t="s">
        <v>88</v>
      </c>
    </row>
    <row r="61" spans="1:6" x14ac:dyDescent="0.2">
      <c r="F61" t="s">
        <v>90</v>
      </c>
    </row>
    <row r="62" spans="1:6" x14ac:dyDescent="0.2">
      <c r="F62" t="s">
        <v>74</v>
      </c>
    </row>
    <row r="63" spans="1:6" x14ac:dyDescent="0.2">
      <c r="F63" t="s">
        <v>91</v>
      </c>
    </row>
    <row r="64" spans="1:6" x14ac:dyDescent="0.2">
      <c r="F64" t="s">
        <v>92</v>
      </c>
    </row>
    <row r="65" spans="6:6" x14ac:dyDescent="0.2">
      <c r="F65" t="s">
        <v>93</v>
      </c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0" ma:contentTypeDescription="Crear nuevo documento." ma:contentTypeScope="" ma:versionID="be3cc3c97144177f4e658bb85951a5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754e3d4f6f15a2502077da97d6e38b8f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98BE2D-FB57-4D53-A51D-2443C4B5C1D5}">
  <ds:schemaRefs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c283789d-a58a-43ff-9492-16dcb6d1c0a7"/>
    <ds:schemaRef ds:uri="http://purl.org/dc/dcmitype/"/>
    <ds:schemaRef ds:uri="ab81fe37-2b7c-4715-8ad9-b6463c63c8f7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592A14A-691E-41E4-ADA4-9DFA4D8473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D380E7-95D4-47A2-AD15-10ED9A39F7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NQN </vt:lpstr>
      <vt:lpstr>CAJA NQN</vt:lpstr>
      <vt:lpstr>Grafico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Graciela Sanchez</cp:lastModifiedBy>
  <cp:lastPrinted>2014-08-13T19:06:05Z</cp:lastPrinted>
  <dcterms:created xsi:type="dcterms:W3CDTF">2010-01-14T12:37:43Z</dcterms:created>
  <dcterms:modified xsi:type="dcterms:W3CDTF">2022-11-30T16:38:12Z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