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NQN\"/>
    </mc:Choice>
  </mc:AlternateContent>
  <xr:revisionPtr revIDLastSave="0" documentId="13_ncr:1_{3C0171F5-34CA-40C8-8766-D4EDCA38F7C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A CTE SOCIOS NQN " sheetId="2" r:id="rId1"/>
    <sheet name="CAJA NQN" sheetId="1" r:id="rId2"/>
    <sheet name="Grafico" sheetId="3" r:id="rId3"/>
    <sheet name="Resumen" sheetId="6" r:id="rId4"/>
    <sheet name="Hoja1" sheetId="4" r:id="rId5"/>
    <sheet name="gastos" sheetId="5" r:id="rId6"/>
  </sheets>
  <definedNames>
    <definedName name="_xlnm._FilterDatabase" localSheetId="1" hidden="1">'CAJA NQN'!$A$3:$E$268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9" i="1" l="1"/>
  <c r="F15" i="3"/>
  <c r="B15" i="3" l="1"/>
  <c r="B14" i="3"/>
  <c r="B16" i="3"/>
  <c r="C15" i="3"/>
  <c r="E286" i="1" l="1"/>
  <c r="E287" i="1"/>
  <c r="E288" i="1"/>
  <c r="F14" i="3"/>
  <c r="F13" i="3"/>
  <c r="C14" i="3" l="1"/>
  <c r="C13" i="3"/>
  <c r="B13" i="3" l="1"/>
  <c r="B12" i="3"/>
  <c r="C12" i="3"/>
  <c r="B11" i="3"/>
  <c r="F12" i="3" l="1"/>
  <c r="J93" i="1" l="1"/>
  <c r="C11" i="3"/>
  <c r="C10" i="3"/>
  <c r="B10" i="3"/>
  <c r="D50" i="1"/>
  <c r="F11" i="3" l="1"/>
  <c r="E285" i="1"/>
  <c r="E284" i="1"/>
  <c r="J94" i="1"/>
  <c r="E282" i="1" l="1"/>
  <c r="J78" i="1"/>
  <c r="F10" i="3" s="1"/>
  <c r="C9" i="3"/>
  <c r="D5" i="1" l="1"/>
  <c r="E283" i="1" l="1"/>
  <c r="E281" i="1" l="1"/>
  <c r="F9" i="3"/>
  <c r="D23" i="1"/>
  <c r="C8" i="3" s="1"/>
  <c r="B9" i="3" l="1"/>
  <c r="B8" i="3"/>
  <c r="E279" i="1"/>
  <c r="B7" i="3"/>
  <c r="J48" i="1"/>
  <c r="E280" i="1" s="1"/>
  <c r="J34" i="1" l="1"/>
  <c r="F8" i="3" s="1"/>
  <c r="G134" i="2" l="1"/>
  <c r="H134" i="2"/>
  <c r="I134" i="2"/>
  <c r="J134" i="2"/>
  <c r="K134" i="2"/>
  <c r="L134" i="2"/>
  <c r="M134" i="2"/>
  <c r="N134" i="2"/>
  <c r="O134" i="2"/>
  <c r="D134" i="2"/>
  <c r="E134" i="2"/>
  <c r="F134" i="2"/>
  <c r="C134" i="2"/>
  <c r="Q109" i="2"/>
  <c r="C18" i="2" s="1"/>
  <c r="Q106" i="2"/>
  <c r="C15" i="2" s="1"/>
  <c r="Q99" i="2"/>
  <c r="C8" i="2" s="1"/>
  <c r="C18" i="3" l="1"/>
  <c r="B18" i="3"/>
  <c r="B17" i="3"/>
  <c r="C17" i="3"/>
  <c r="C16" i="3"/>
  <c r="C9" i="5"/>
  <c r="C7" i="3"/>
  <c r="E278" i="1"/>
  <c r="E85" i="2"/>
  <c r="F85" i="2"/>
  <c r="G85" i="2"/>
  <c r="H85" i="2"/>
  <c r="I85" i="2"/>
  <c r="J85" i="2"/>
  <c r="K85" i="2"/>
  <c r="L85" i="2"/>
  <c r="M85" i="2"/>
  <c r="N85" i="2"/>
  <c r="O85" i="2"/>
  <c r="B132" i="2"/>
  <c r="B131" i="2"/>
  <c r="E275" i="1"/>
  <c r="Q129" i="2"/>
  <c r="Q128" i="2"/>
  <c r="Q113" i="2"/>
  <c r="C22" i="2" s="1"/>
  <c r="Q130" i="2"/>
  <c r="Q131" i="2"/>
  <c r="C40" i="2" s="1"/>
  <c r="F6" i="3"/>
  <c r="E6" i="3"/>
  <c r="E19" i="3" s="1"/>
  <c r="C14" i="6" s="1"/>
  <c r="Q127" i="2"/>
  <c r="C36" i="2"/>
  <c r="Q126" i="2"/>
  <c r="C35" i="2" s="1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H271" i="1"/>
  <c r="I271" i="1"/>
  <c r="K271" i="1"/>
  <c r="C85" i="2"/>
  <c r="D85" i="2"/>
  <c r="P85" i="2"/>
  <c r="Q100" i="2"/>
  <c r="C9" i="2" s="1"/>
  <c r="Q101" i="2"/>
  <c r="C10" i="2" s="1"/>
  <c r="Q102" i="2"/>
  <c r="C11" i="2" s="1"/>
  <c r="Q103" i="2"/>
  <c r="C12" i="2" s="1"/>
  <c r="Q104" i="2"/>
  <c r="C13" i="2" s="1"/>
  <c r="Q105" i="2"/>
  <c r="C14" i="2" s="1"/>
  <c r="Q107" i="2"/>
  <c r="C16" i="2" s="1"/>
  <c r="Q108" i="2"/>
  <c r="C17" i="2" s="1"/>
  <c r="Q118" i="2"/>
  <c r="C27" i="2" s="1"/>
  <c r="Q110" i="2"/>
  <c r="C19" i="2" s="1"/>
  <c r="Q111" i="2"/>
  <c r="C20" i="2" s="1"/>
  <c r="Q112" i="2"/>
  <c r="C21" i="2" s="1"/>
  <c r="Q114" i="2"/>
  <c r="C23" i="2" s="1"/>
  <c r="Q115" i="2"/>
  <c r="C24" i="2" s="1"/>
  <c r="Q116" i="2"/>
  <c r="C25" i="2" s="1"/>
  <c r="Q117" i="2"/>
  <c r="C26" i="2" s="1"/>
  <c r="Q119" i="2"/>
  <c r="C28" i="2" s="1"/>
  <c r="Q120" i="2"/>
  <c r="C29" i="2" s="1"/>
  <c r="Q121" i="2"/>
  <c r="C30" i="2" s="1"/>
  <c r="Q98" i="2"/>
  <c r="C7" i="2" s="1"/>
  <c r="Q122" i="2"/>
  <c r="C31" i="2" s="1"/>
  <c r="Q123" i="2"/>
  <c r="C32" i="2" s="1"/>
  <c r="Q124" i="2"/>
  <c r="C33" i="2" s="1"/>
  <c r="Q125" i="2"/>
  <c r="C34" i="2" s="1"/>
  <c r="Q132" i="2"/>
  <c r="C41" i="2" s="1"/>
  <c r="Q133" i="2"/>
  <c r="H20" i="3"/>
  <c r="C43" i="2" l="1"/>
  <c r="E19" i="1"/>
  <c r="E20" i="1" s="1"/>
  <c r="E21" i="1" s="1"/>
  <c r="Q85" i="2"/>
  <c r="H272" i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J271" i="1"/>
  <c r="J272" i="1" s="1"/>
  <c r="E294" i="1"/>
  <c r="B19" i="3"/>
  <c r="R134" i="2" s="1"/>
  <c r="F19" i="3"/>
  <c r="C19" i="3"/>
  <c r="Q134" i="2"/>
  <c r="C12" i="6" l="1"/>
  <c r="C44" i="2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C10" i="6"/>
  <c r="S134" i="2"/>
  <c r="E34" i="1" l="1"/>
  <c r="E35" i="1" s="1"/>
  <c r="E36" i="1" s="1"/>
  <c r="E37" i="1" s="1"/>
  <c r="E38" i="1" s="1"/>
  <c r="E39" i="1" s="1"/>
  <c r="E40" i="1" s="1"/>
  <c r="E41" i="1" s="1"/>
  <c r="E42" i="1" l="1"/>
  <c r="E43" i="1" s="1"/>
  <c r="E44" i="1" s="1"/>
  <c r="E45" i="1" s="1"/>
  <c r="E46" i="1" s="1"/>
  <c r="E47" i="1" s="1"/>
  <c r="E48" i="1" s="1"/>
  <c r="E49" i="1" l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l="1"/>
  <c r="E69" i="1" l="1"/>
  <c r="E70" i="1" s="1"/>
  <c r="E71" i="1" s="1"/>
  <c r="E72" i="1" s="1"/>
  <c r="E73" i="1" s="1"/>
  <c r="E74" i="1" s="1"/>
  <c r="E75" i="1" s="1"/>
  <c r="E76" i="1" s="1"/>
  <c r="E77" i="1" s="1"/>
  <c r="E78" i="1" l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l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l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l="1"/>
  <c r="E136" i="1" s="1"/>
  <c r="E137" i="1" l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l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71" i="1" s="1"/>
  <c r="C8" i="6" s="1"/>
</calcChain>
</file>

<file path=xl/sharedStrings.xml><?xml version="1.0" encoding="utf-8"?>
<sst xmlns="http://schemas.openxmlformats.org/spreadsheetml/2006/main" count="463" uniqueCount="170">
  <si>
    <t>CTA CTE SOCIOS NAP NEUQUEN</t>
  </si>
  <si>
    <t>SALDO</t>
  </si>
  <si>
    <t>BITECO UT( exTecoar)</t>
  </si>
  <si>
    <t>CALF</t>
  </si>
  <si>
    <t>CANEPA JUAN CRUZ (velostar)</t>
  </si>
  <si>
    <t>COOP DESERVTELEF.YO.SERVPCODECATRIELLTDA</t>
  </si>
  <si>
    <t>COOP TELEF Y OTROS SERV PCOS S M ANDES LTDA</t>
  </si>
  <si>
    <t>COOP TELEF DE CENTENARIO LTDA</t>
  </si>
  <si>
    <t>COPELCO -COOP DE PROVISION DE SERV PCOS CRED Y VIVIENDA CUTRAL CO</t>
  </si>
  <si>
    <t>DA.VI.TEL. SA</t>
  </si>
  <si>
    <t>FLASHBAND S.R.L.</t>
  </si>
  <si>
    <t>GRUPO EQUIS SA</t>
  </si>
  <si>
    <t>HEDI SA</t>
  </si>
  <si>
    <t>IZAZA NANCY INES</t>
  </si>
  <si>
    <t>LA COORDILLERANA SA</t>
  </si>
  <si>
    <t>LABORDA Juan Sebastián</t>
  </si>
  <si>
    <t>MULTIMEDIOS DEL VALLE  (ex JAVIER LATINI)</t>
  </si>
  <si>
    <t>NARDADONE PEDRO SALVADOR</t>
  </si>
  <si>
    <t>NETPATAGONIA  SAS (antes A S A S.A.)</t>
  </si>
  <si>
    <t>NEUNET SA</t>
  </si>
  <si>
    <t>NEUTICS S.A.P.E.M.</t>
  </si>
  <si>
    <t>NOGUERA MARIA JOSE</t>
  </si>
  <si>
    <t>RAPONI BEATRIZ</t>
  </si>
  <si>
    <t>SERVICIOS Y TECNOL APLICADA SRL (After Wire)</t>
  </si>
  <si>
    <t>SIETE CAPAS SRL</t>
  </si>
  <si>
    <t xml:space="preserve">SILICA NETWORKS </t>
  </si>
  <si>
    <t>TELEFONICA PÚBLICA PRIVADA SA</t>
  </si>
  <si>
    <t>TELMEX SA</t>
  </si>
  <si>
    <t>MIN DE JEFATURA DE GABINETE</t>
  </si>
  <si>
    <t>SECRETARIA DE ESTADO DE LA GESTIÓN PÚBLICA</t>
  </si>
  <si>
    <t>TOTAL DEUDA NAP NEUQUEN</t>
  </si>
  <si>
    <t>SERVICIOS NAP FACTURADOS</t>
  </si>
  <si>
    <t>Saldo    30.06.2024</t>
  </si>
  <si>
    <t>Concepto</t>
  </si>
  <si>
    <t>Facturado</t>
  </si>
  <si>
    <t>MIN DE GOBIERNO DE EDUC. D.A.E.</t>
  </si>
  <si>
    <t>ACUERDOS ESPECIALES NAP (FONDO DE RESERVA)</t>
  </si>
  <si>
    <t>Facturado 2022</t>
  </si>
  <si>
    <t>Cobrado 2022</t>
  </si>
  <si>
    <t>Facturado 2023</t>
  </si>
  <si>
    <t>Cobrado 2023</t>
  </si>
  <si>
    <t>Facturado 2024</t>
  </si>
  <si>
    <t>Cobrado 2024</t>
  </si>
  <si>
    <t>COBRANZAS</t>
  </si>
  <si>
    <t>Cobranza</t>
  </si>
  <si>
    <t xml:space="preserve">TOTAL </t>
  </si>
  <si>
    <t>Fecha</t>
  </si>
  <si>
    <t>Ingresos/ cobrado</t>
  </si>
  <si>
    <t>Egresos</t>
  </si>
  <si>
    <t>Saldo $</t>
  </si>
  <si>
    <t>Ingresos</t>
  </si>
  <si>
    <t>Saldo 30 de Junio 2024</t>
  </si>
  <si>
    <t xml:space="preserve">   Gtos directos Julio 2024</t>
  </si>
  <si>
    <t xml:space="preserve">   Gtos indirectos Julio 2024</t>
  </si>
  <si>
    <t>Julio</t>
  </si>
  <si>
    <t xml:space="preserve">   Gtos directos Agosto 2024</t>
  </si>
  <si>
    <t xml:space="preserve">   Gtos indirectos Agosto 2024</t>
  </si>
  <si>
    <t>Agosto</t>
  </si>
  <si>
    <t>Fondo de reserva IZAZA NANCY INES</t>
  </si>
  <si>
    <t>Se ponen a invertir</t>
  </si>
  <si>
    <t xml:space="preserve">   Gtos directos Septiembre 2024</t>
  </si>
  <si>
    <t xml:space="preserve">   Gtos indirectos Septiembre 2024</t>
  </si>
  <si>
    <t>Septiembre</t>
  </si>
  <si>
    <t xml:space="preserve">   Gtos directos Octubre 2024</t>
  </si>
  <si>
    <t xml:space="preserve">   Gtos indirectos Octubre 2024</t>
  </si>
  <si>
    <t>Octubre</t>
  </si>
  <si>
    <t>Fondo de reserva FLASHBAND S.R.L.</t>
  </si>
  <si>
    <t>Intereses</t>
  </si>
  <si>
    <t>se pone a invertir</t>
  </si>
  <si>
    <t xml:space="preserve">   Gtos directos Noviembre 2024</t>
  </si>
  <si>
    <t xml:space="preserve">   Gtos indirectos Noviembre 2024</t>
  </si>
  <si>
    <t>Noviembre</t>
  </si>
  <si>
    <t>Intereses 04-11-2024</t>
  </si>
  <si>
    <t>SALDO DE CAJA</t>
  </si>
  <si>
    <t>TOTAL FONDO DE RESERVA  U$D</t>
  </si>
  <si>
    <t>FONDO DE RESERVA $</t>
  </si>
  <si>
    <t>Se pone a invertir</t>
  </si>
  <si>
    <t>TOTAL FONDO DE RESERVA $</t>
  </si>
  <si>
    <t>Ingreso</t>
  </si>
  <si>
    <t>Egreso</t>
  </si>
  <si>
    <t>Saldo</t>
  </si>
  <si>
    <t>Fondo de reserva U$D</t>
  </si>
  <si>
    <t>Reserva Plazo Fijo $</t>
  </si>
  <si>
    <t>Saldo 30.06.2024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</si>
  <si>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</si>
  <si>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</si>
  <si>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</si>
  <si>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</si>
  <si>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</si>
  <si>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</si>
  <si>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</si>
  <si>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30.06.2025</t>
  </si>
  <si>
    <t xml:space="preserve">Fecha </t>
  </si>
  <si>
    <t xml:space="preserve">Caja </t>
  </si>
  <si>
    <t xml:space="preserve">Deuda </t>
  </si>
  <si>
    <t>Fondo de reserva $</t>
  </si>
  <si>
    <t>Fondo de reserva USD</t>
  </si>
  <si>
    <t>Socio que deban más de 3 facturas</t>
  </si>
  <si>
    <t>●</t>
  </si>
  <si>
    <t>A S A  SA</t>
  </si>
  <si>
    <t xml:space="preserve">CALF- Cooperativa Provincial de Servicios Públicos y Comunitarios de Neuquén Ltda. </t>
  </si>
  <si>
    <t>CANEPA JUAN CRUZ</t>
  </si>
  <si>
    <t>CITARELLA SA</t>
  </si>
  <si>
    <t>COOP TELEF Y OTROS SERV PCOS Y TURISTICOS DE SAN MARTIN DE LOS ANDES LTDA</t>
  </si>
  <si>
    <t>COOPERATIVA DE PREVISIÒN DE SERV PCOS Y VIVIENDA CUTRAL CO LTDA - COPELCO LTDA</t>
  </si>
  <si>
    <t>Cooperativa Telefònica Centenario LTDA</t>
  </si>
  <si>
    <t>LABORDA JUAN SEBASTIAN</t>
  </si>
  <si>
    <t>LATINI JAVIER GUILLERMO</t>
  </si>
  <si>
    <t>MNA SA</t>
  </si>
  <si>
    <t>NARDADONE PEDRO FEDERICO S</t>
  </si>
  <si>
    <t xml:space="preserve">RAPONI BEATRIZ </t>
  </si>
  <si>
    <t>SERVICIOS Y TECNOL APLICADA SRL</t>
  </si>
  <si>
    <t>SILICA NETWORKS SA</t>
  </si>
  <si>
    <t>TECOAR SA</t>
  </si>
  <si>
    <t>TELEFONIA PUBLICA Y PRIVADA SA</t>
  </si>
  <si>
    <t>TELMEX ARGENTINA SA</t>
  </si>
  <si>
    <t>CALF- COOPERATIVA PROVINCIAL DE SERVICIOS PÚBLICOS Y COMUNITARIOS DE NEUQUÉN LTDA.</t>
  </si>
  <si>
    <t>CALF- Cooperativa Provincial de Servicios Públicos y Comunitarios de Neuquén LTDA.</t>
  </si>
  <si>
    <t>Canepa Juan Cruz</t>
  </si>
  <si>
    <t>Citarella SA</t>
  </si>
  <si>
    <r>
      <t>Coop Telef y Otros Serv Pcos y Turisticos de San Martin</t>
    </r>
    <r>
      <rPr>
        <sz val="10"/>
        <color indexed="10"/>
        <rFont val="Arial"/>
        <family val="2"/>
      </rPr>
      <t xml:space="preserve"> de los Andes</t>
    </r>
    <r>
      <rPr>
        <sz val="10"/>
        <rFont val="Arial"/>
        <family val="2"/>
      </rPr>
      <t xml:space="preserve"> LTDA</t>
    </r>
  </si>
  <si>
    <t xml:space="preserve">COPELCO LTDA -COOPERATIVA DE PREVISIÒN DE SERV PCOS Y VIVIENDA CUTRAL CO LTDA </t>
  </si>
  <si>
    <t>Cooperativa de Previsiòn de Serv Pcos y Vivienda Cutral Co Ltda - COPELCO LTDA</t>
  </si>
  <si>
    <t>COOPERATIVA TELEFÒNICA CENTENARIO LTDA</t>
  </si>
  <si>
    <r>
      <t xml:space="preserve">Cooperativa Telefònica </t>
    </r>
    <r>
      <rPr>
        <sz val="10"/>
        <color indexed="10"/>
        <rFont val="Arial"/>
        <family val="2"/>
      </rPr>
      <t>Centenario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</si>
  <si>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b/>
        <sz val="10"/>
        <color indexed="10"/>
        <rFont val="Arial"/>
        <family val="2"/>
      </rPr>
      <t>Catriel</t>
    </r>
    <r>
      <rPr>
        <sz val="10"/>
        <rFont val="Arial"/>
        <family val="2"/>
      </rPr>
      <t xml:space="preserve"> Ltda COTECAL</t>
    </r>
  </si>
  <si>
    <t>Escom Comunicaciones S.R.L. (NETSE)</t>
  </si>
  <si>
    <t>Fiberland S.R.L.</t>
  </si>
  <si>
    <t>Grupo Equis SA</t>
  </si>
  <si>
    <t>Hedi SA</t>
  </si>
  <si>
    <t>MULTIMEDIOS DEL VALLE S.R.L. (Ex Latini Javier Guillermo)</t>
  </si>
  <si>
    <t>La Coordillerana SA</t>
  </si>
  <si>
    <t>Laborda Juan Sebastian</t>
  </si>
  <si>
    <t>Multimedios del Valle S.R.L. (Ex Latini Javier Guillermo)</t>
  </si>
  <si>
    <t>Nardadone Pedro Federico S</t>
  </si>
  <si>
    <t>Netpatagonia  SAS (antes A S A S.A.)</t>
  </si>
  <si>
    <t>Neunet SA</t>
  </si>
  <si>
    <t>Neutics S.A.P.E.M.</t>
  </si>
  <si>
    <t>Noguera Maria Jose</t>
  </si>
  <si>
    <t>Raponi Beatriz</t>
  </si>
  <si>
    <t>Secretaria de Estado de la Gestión Pública</t>
  </si>
  <si>
    <t>Servicios y Tecnol Aplicada SRL</t>
  </si>
  <si>
    <t>Siete Capas SRL</t>
  </si>
  <si>
    <t>Silica Networks SA</t>
  </si>
  <si>
    <t>Tecoar SA</t>
  </si>
  <si>
    <t>Telefonia Publica y Privada SA</t>
  </si>
  <si>
    <t>Telmex Argentina SA</t>
  </si>
  <si>
    <t>Copelco Coop de Prev de Serv</t>
  </si>
  <si>
    <t>Laborda Juan Sebastián</t>
  </si>
  <si>
    <t>Silica Networks Argentina SA</t>
  </si>
  <si>
    <t>Min de Gobierno de Educ. D.A.E.</t>
  </si>
  <si>
    <t>gastos</t>
  </si>
  <si>
    <t>fact</t>
  </si>
  <si>
    <t>septiembre</t>
  </si>
  <si>
    <t>ago</t>
  </si>
  <si>
    <t>octubre</t>
  </si>
  <si>
    <t>sep</t>
  </si>
  <si>
    <t xml:space="preserve">   Gtos directos Diciembre 2024</t>
  </si>
  <si>
    <t xml:space="preserve">   Gtos indirectos Diciembre 2024</t>
  </si>
  <si>
    <t xml:space="preserve">   Gtos directos Enero 2025</t>
  </si>
  <si>
    <t xml:space="preserve">   Gtos indirectos Enero 2025</t>
  </si>
  <si>
    <t>Intereses 02-12-2024</t>
  </si>
  <si>
    <t>Intereses 23-01-2025</t>
  </si>
  <si>
    <t xml:space="preserve">   Gtos directos Febrero 2025</t>
  </si>
  <si>
    <t>Intereses 24-02-2025</t>
  </si>
  <si>
    <t xml:space="preserve">   Gtos indirectos Febrero 2025</t>
  </si>
  <si>
    <t xml:space="preserve">   Gtos directos Marzo 2025</t>
  </si>
  <si>
    <t xml:space="preserve">   Gtos indirectos Marzo 2025</t>
  </si>
  <si>
    <t>Intereses 03-03-2025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</si>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</sst>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  <numFmt numFmtId="172" formatCode="[$USD]\ #,##0.00;[Red]\-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b/>
      <sz val="14"/>
      <color theme="0"/>
      <name val="Arial"/>
      <family val="2"/>
    </font>
    <font>
      <sz val="10"/>
      <color rgb="FF008EC0"/>
      <name val="Arial"/>
      <family val="2"/>
    </font>
    <font>
      <b/>
      <sz val="10"/>
      <color theme="2" tint="-0.749992370372631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name val="Aptos Narrow"/>
      <family val="2"/>
    </font>
    <font>
      <sz val="8"/>
      <name val="Aptos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43" fontId="44" fillId="0" borderId="0" applyFont="0" applyFill="0" applyBorder="0" applyAlignment="0" applyProtection="0"/>
  </cellStyleXfs>
  <cellXfs count="256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168" fontId="2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164" fontId="7" fillId="0" borderId="0" xfId="0" applyNumberFormat="1" applyFont="1"/>
    <xf numFmtId="164" fontId="3" fillId="0" borderId="0" xfId="0" applyNumberFormat="1" applyFont="1"/>
    <xf numFmtId="14" fontId="13" fillId="0" borderId="0" xfId="0" applyNumberFormat="1" applyFont="1"/>
    <xf numFmtId="165" fontId="1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14" fontId="5" fillId="0" borderId="1" xfId="0" applyNumberFormat="1" applyFont="1" applyBorder="1" applyAlignment="1">
      <alignment horizontal="center"/>
    </xf>
    <xf numFmtId="166" fontId="7" fillId="0" borderId="0" xfId="0" applyNumberFormat="1" applyFont="1"/>
    <xf numFmtId="0" fontId="2" fillId="0" borderId="0" xfId="0" applyFont="1" applyAlignment="1">
      <alignment horizontal="center"/>
    </xf>
    <xf numFmtId="0" fontId="15" fillId="0" borderId="0" xfId="0" applyFont="1"/>
    <xf numFmtId="165" fontId="13" fillId="0" borderId="0" xfId="0" applyNumberFormat="1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5" fillId="0" borderId="0" xfId="0" applyFont="1"/>
    <xf numFmtId="167" fontId="11" fillId="0" borderId="0" xfId="0" applyNumberFormat="1" applyFont="1"/>
    <xf numFmtId="14" fontId="11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8" fillId="3" borderId="4" xfId="3" applyFont="1" applyFill="1" applyBorder="1" applyProtection="1"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3" borderId="6" xfId="0" applyNumberFormat="1" applyFont="1" applyFill="1" applyBorder="1"/>
    <xf numFmtId="165" fontId="2" fillId="4" borderId="7" xfId="0" applyNumberFormat="1" applyFont="1" applyFill="1" applyBorder="1"/>
    <xf numFmtId="170" fontId="0" fillId="0" borderId="0" xfId="0" applyNumberFormat="1"/>
    <xf numFmtId="0" fontId="19" fillId="4" borderId="0" xfId="0" applyFont="1" applyFill="1"/>
    <xf numFmtId="166" fontId="18" fillId="4" borderId="0" xfId="0" applyNumberFormat="1" applyFont="1" applyFill="1"/>
    <xf numFmtId="165" fontId="18" fillId="4" borderId="0" xfId="0" applyNumberFormat="1" applyFont="1" applyFill="1"/>
    <xf numFmtId="164" fontId="18" fillId="4" borderId="0" xfId="0" applyNumberFormat="1" applyFont="1" applyFill="1"/>
    <xf numFmtId="165" fontId="2" fillId="4" borderId="8" xfId="0" applyNumberFormat="1" applyFont="1" applyFill="1" applyBorder="1"/>
    <xf numFmtId="165" fontId="31" fillId="2" borderId="7" xfId="0" applyNumberFormat="1" applyFont="1" applyFill="1" applyBorder="1" applyAlignment="1">
      <alignment horizontal="left"/>
    </xf>
    <xf numFmtId="165" fontId="33" fillId="5" borderId="7" xfId="0" applyNumberFormat="1" applyFont="1" applyFill="1" applyBorder="1" applyAlignment="1">
      <alignment horizontal="left" wrapText="1"/>
    </xf>
    <xf numFmtId="165" fontId="4" fillId="5" borderId="7" xfId="0" applyNumberFormat="1" applyFont="1" applyFill="1" applyBorder="1" applyAlignment="1">
      <alignment horizontal="center" vertical="center"/>
    </xf>
    <xf numFmtId="164" fontId="8" fillId="6" borderId="7" xfId="0" applyNumberFormat="1" applyFont="1" applyFill="1" applyBorder="1"/>
    <xf numFmtId="171" fontId="2" fillId="4" borderId="16" xfId="0" applyNumberFormat="1" applyFont="1" applyFill="1" applyBorder="1"/>
    <xf numFmtId="171" fontId="0" fillId="4" borderId="9" xfId="0" applyNumberFormat="1" applyFill="1" applyBorder="1"/>
    <xf numFmtId="171" fontId="0" fillId="7" borderId="16" xfId="0" applyNumberFormat="1" applyFill="1" applyBorder="1"/>
    <xf numFmtId="171" fontId="0" fillId="7" borderId="9" xfId="0" applyNumberFormat="1" applyFill="1" applyBorder="1"/>
    <xf numFmtId="171" fontId="0" fillId="7" borderId="8" xfId="0" applyNumberFormat="1" applyFill="1" applyBorder="1"/>
    <xf numFmtId="171" fontId="2" fillId="7" borderId="7" xfId="0" applyNumberFormat="1" applyFont="1" applyFill="1" applyBorder="1" applyAlignment="1">
      <alignment horizontal="center"/>
    </xf>
    <xf numFmtId="171" fontId="29" fillId="7" borderId="7" xfId="0" applyNumberFormat="1" applyFont="1" applyFill="1" applyBorder="1" applyAlignment="1">
      <alignment horizontal="center"/>
    </xf>
    <xf numFmtId="171" fontId="0" fillId="7" borderId="13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0" fillId="8" borderId="17" xfId="0" applyFill="1" applyBorder="1" applyAlignment="1">
      <alignment horizontal="center"/>
    </xf>
    <xf numFmtId="0" fontId="28" fillId="8" borderId="18" xfId="3" applyFont="1" applyFill="1" applyBorder="1" applyProtection="1">
      <protection locked="0"/>
    </xf>
    <xf numFmtId="0" fontId="0" fillId="8" borderId="19" xfId="0" applyFill="1" applyBorder="1" applyAlignment="1">
      <alignment horizontal="center"/>
    </xf>
    <xf numFmtId="0" fontId="28" fillId="8" borderId="20" xfId="3" applyFont="1" applyFill="1" applyBorder="1" applyProtection="1">
      <protection locked="0"/>
    </xf>
    <xf numFmtId="0" fontId="28" fillId="8" borderId="20" xfId="0" applyFont="1" applyFill="1" applyBorder="1" applyProtection="1">
      <protection locked="0"/>
    </xf>
    <xf numFmtId="0" fontId="28" fillId="8" borderId="20" xfId="0" applyFont="1" applyFill="1" applyBorder="1" applyAlignment="1">
      <alignment horizontal="left"/>
    </xf>
    <xf numFmtId="0" fontId="28" fillId="8" borderId="20" xfId="3" applyFont="1" applyFill="1" applyBorder="1" applyAlignment="1" applyProtection="1">
      <alignment horizontal="left"/>
      <protection locked="0"/>
    </xf>
    <xf numFmtId="0" fontId="28" fillId="8" borderId="0" xfId="3" applyFont="1" applyFill="1" applyProtection="1">
      <protection locked="0"/>
    </xf>
    <xf numFmtId="0" fontId="32" fillId="8" borderId="2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14" fontId="5" fillId="5" borderId="3" xfId="0" applyNumberFormat="1" applyFont="1" applyFill="1" applyBorder="1" applyAlignment="1">
      <alignment horizontal="center"/>
    </xf>
    <xf numFmtId="165" fontId="21" fillId="0" borderId="0" xfId="0" applyNumberFormat="1" applyFont="1"/>
    <xf numFmtId="0" fontId="0" fillId="4" borderId="22" xfId="0" applyFill="1" applyBorder="1"/>
    <xf numFmtId="0" fontId="22" fillId="4" borderId="23" xfId="0" applyFont="1" applyFill="1" applyBorder="1"/>
    <xf numFmtId="168" fontId="0" fillId="4" borderId="23" xfId="0" applyNumberFormat="1" applyFill="1" applyBorder="1"/>
    <xf numFmtId="0" fontId="0" fillId="4" borderId="24" xfId="0" applyFill="1" applyBorder="1"/>
    <xf numFmtId="0" fontId="22" fillId="4" borderId="4" xfId="0" applyFont="1" applyFill="1" applyBorder="1"/>
    <xf numFmtId="168" fontId="0" fillId="4" borderId="4" xfId="0" applyNumberFormat="1" applyFill="1" applyBorder="1"/>
    <xf numFmtId="0" fontId="7" fillId="8" borderId="0" xfId="0" applyFont="1" applyFill="1"/>
    <xf numFmtId="14" fontId="7" fillId="9" borderId="0" xfId="0" applyNumberFormat="1" applyFont="1" applyFill="1"/>
    <xf numFmtId="164" fontId="8" fillId="9" borderId="0" xfId="0" applyNumberFormat="1" applyFont="1" applyFill="1"/>
    <xf numFmtId="165" fontId="2" fillId="0" borderId="8" xfId="0" applyNumberFormat="1" applyFont="1" applyBorder="1"/>
    <xf numFmtId="170" fontId="2" fillId="0" borderId="8" xfId="0" applyNumberFormat="1" applyFont="1" applyBorder="1"/>
    <xf numFmtId="0" fontId="0" fillId="0" borderId="9" xfId="0" applyBorder="1"/>
    <xf numFmtId="0" fontId="2" fillId="0" borderId="7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165" fontId="2" fillId="0" borderId="26" xfId="0" applyNumberFormat="1" applyFont="1" applyBorder="1"/>
    <xf numFmtId="171" fontId="2" fillId="0" borderId="26" xfId="0" applyNumberFormat="1" applyFont="1" applyBorder="1"/>
    <xf numFmtId="165" fontId="7" fillId="8" borderId="27" xfId="0" applyNumberFormat="1" applyFont="1" applyFill="1" applyBorder="1"/>
    <xf numFmtId="165" fontId="7" fillId="8" borderId="8" xfId="0" applyNumberFormat="1" applyFont="1" applyFill="1" applyBorder="1"/>
    <xf numFmtId="165" fontId="7" fillId="8" borderId="28" xfId="0" applyNumberFormat="1" applyFont="1" applyFill="1" applyBorder="1"/>
    <xf numFmtId="165" fontId="37" fillId="5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4" xfId="0" applyNumberFormat="1" applyFont="1" applyBorder="1"/>
    <xf numFmtId="165" fontId="5" fillId="0" borderId="4" xfId="0" applyNumberFormat="1" applyFont="1" applyBorder="1"/>
    <xf numFmtId="165" fontId="2" fillId="0" borderId="6" xfId="0" applyNumberFormat="1" applyFont="1" applyBorder="1"/>
    <xf numFmtId="0" fontId="28" fillId="0" borderId="4" xfId="0" applyFont="1" applyBorder="1" applyAlignment="1">
      <alignment horizontal="left"/>
    </xf>
    <xf numFmtId="164" fontId="7" fillId="10" borderId="0" xfId="0" applyNumberFormat="1" applyFont="1" applyFill="1"/>
    <xf numFmtId="165" fontId="0" fillId="0" borderId="0" xfId="0" applyNumberFormat="1"/>
    <xf numFmtId="170" fontId="0" fillId="3" borderId="0" xfId="0" applyNumberFormat="1" applyFill="1" applyAlignment="1">
      <alignment horizontal="center"/>
    </xf>
    <xf numFmtId="0" fontId="28" fillId="0" borderId="0" xfId="3" applyFont="1" applyProtection="1">
      <protection locked="0"/>
    </xf>
    <xf numFmtId="0" fontId="28" fillId="3" borderId="0" xfId="3" applyFont="1" applyFill="1" applyProtection="1">
      <protection locked="0"/>
    </xf>
    <xf numFmtId="0" fontId="10" fillId="12" borderId="0" xfId="0" applyFont="1" applyFill="1" applyAlignment="1">
      <alignment vertical="center"/>
    </xf>
    <xf numFmtId="14" fontId="38" fillId="2" borderId="0" xfId="0" applyNumberFormat="1" applyFont="1" applyFill="1"/>
    <xf numFmtId="0" fontId="38" fillId="2" borderId="0" xfId="0" applyFont="1" applyFill="1"/>
    <xf numFmtId="165" fontId="25" fillId="2" borderId="0" xfId="0" applyNumberFormat="1" applyFont="1" applyFill="1" applyAlignment="1">
      <alignment horizontal="center" wrapText="1"/>
    </xf>
    <xf numFmtId="165" fontId="39" fillId="2" borderId="0" xfId="0" applyNumberFormat="1" applyFont="1" applyFill="1" applyAlignment="1">
      <alignment horizontal="center"/>
    </xf>
    <xf numFmtId="164" fontId="38" fillId="2" borderId="0" xfId="0" applyNumberFormat="1" applyFont="1" applyFill="1" applyAlignment="1">
      <alignment horizontal="center"/>
    </xf>
    <xf numFmtId="0" fontId="42" fillId="0" borderId="0" xfId="0" applyFont="1" applyAlignment="1">
      <alignment horizontal="center"/>
    </xf>
    <xf numFmtId="0" fontId="0" fillId="13" borderId="19" xfId="0" applyFill="1" applyBorder="1" applyAlignment="1">
      <alignment horizontal="center"/>
    </xf>
    <xf numFmtId="0" fontId="6" fillId="13" borderId="20" xfId="3" applyFill="1" applyBorder="1" applyProtection="1">
      <protection locked="0"/>
    </xf>
    <xf numFmtId="0" fontId="0" fillId="13" borderId="31" xfId="0" applyFill="1" applyBorder="1" applyAlignment="1">
      <alignment horizontal="center"/>
    </xf>
    <xf numFmtId="0" fontId="28" fillId="13" borderId="32" xfId="3" applyFont="1" applyFill="1" applyBorder="1" applyProtection="1">
      <protection locked="0"/>
    </xf>
    <xf numFmtId="164" fontId="2" fillId="14" borderId="3" xfId="0" applyNumberFormat="1" applyFont="1" applyFill="1" applyBorder="1"/>
    <xf numFmtId="0" fontId="6" fillId="3" borderId="0" xfId="3" applyFill="1" applyAlignment="1" applyProtection="1">
      <alignment horizontal="center"/>
      <protection locked="0"/>
    </xf>
    <xf numFmtId="165" fontId="21" fillId="3" borderId="0" xfId="0" applyNumberFormat="1" applyFont="1" applyFill="1"/>
    <xf numFmtId="165" fontId="12" fillId="3" borderId="0" xfId="0" applyNumberFormat="1" applyFont="1" applyFill="1"/>
    <xf numFmtId="165" fontId="21" fillId="13" borderId="0" xfId="0" applyNumberFormat="1" applyFont="1" applyFill="1"/>
    <xf numFmtId="165" fontId="12" fillId="13" borderId="0" xfId="0" applyNumberFormat="1" applyFont="1" applyFill="1"/>
    <xf numFmtId="0" fontId="12" fillId="13" borderId="0" xfId="0" applyFont="1" applyFill="1"/>
    <xf numFmtId="168" fontId="21" fillId="15" borderId="7" xfId="0" applyNumberFormat="1" applyFont="1" applyFill="1" applyBorder="1"/>
    <xf numFmtId="168" fontId="35" fillId="15" borderId="7" xfId="0" applyNumberFormat="1" applyFont="1" applyFill="1" applyBorder="1"/>
    <xf numFmtId="0" fontId="2" fillId="16" borderId="2" xfId="0" applyFont="1" applyFill="1" applyBorder="1"/>
    <xf numFmtId="14" fontId="2" fillId="16" borderId="3" xfId="0" applyNumberFormat="1" applyFont="1" applyFill="1" applyBorder="1"/>
    <xf numFmtId="165" fontId="40" fillId="13" borderId="6" xfId="0" applyNumberFormat="1" applyFont="1" applyFill="1" applyBorder="1"/>
    <xf numFmtId="165" fontId="40" fillId="13" borderId="35" xfId="0" applyNumberFormat="1" applyFont="1" applyFill="1" applyBorder="1"/>
    <xf numFmtId="165" fontId="2" fillId="17" borderId="7" xfId="0" applyNumberFormat="1" applyFont="1" applyFill="1" applyBorder="1"/>
    <xf numFmtId="0" fontId="0" fillId="13" borderId="0" xfId="0" applyFill="1" applyAlignment="1">
      <alignment horizontal="center"/>
    </xf>
    <xf numFmtId="0" fontId="6" fillId="13" borderId="4" xfId="3" applyFill="1" applyBorder="1" applyProtection="1">
      <protection locked="0"/>
    </xf>
    <xf numFmtId="165" fontId="2" fillId="13" borderId="6" xfId="0" applyNumberFormat="1" applyFont="1" applyFill="1" applyBorder="1"/>
    <xf numFmtId="165" fontId="7" fillId="13" borderId="0" xfId="0" applyNumberFormat="1" applyFont="1" applyFill="1"/>
    <xf numFmtId="165" fontId="20" fillId="18" borderId="7" xfId="0" applyNumberFormat="1" applyFont="1" applyFill="1" applyBorder="1" applyAlignment="1">
      <alignment horizontal="center"/>
    </xf>
    <xf numFmtId="165" fontId="36" fillId="18" borderId="7" xfId="0" applyNumberFormat="1" applyFont="1" applyFill="1" applyBorder="1" applyAlignment="1">
      <alignment horizontal="center"/>
    </xf>
    <xf numFmtId="165" fontId="20" fillId="19" borderId="7" xfId="0" applyNumberFormat="1" applyFont="1" applyFill="1" applyBorder="1" applyAlignment="1">
      <alignment horizontal="center"/>
    </xf>
    <xf numFmtId="165" fontId="36" fillId="19" borderId="7" xfId="0" applyNumberFormat="1" applyFont="1" applyFill="1" applyBorder="1" applyAlignment="1">
      <alignment horizontal="center"/>
    </xf>
    <xf numFmtId="165" fontId="26" fillId="20" borderId="7" xfId="0" applyNumberFormat="1" applyFont="1" applyFill="1" applyBorder="1" applyAlignment="1">
      <alignment horizontal="center"/>
    </xf>
    <xf numFmtId="165" fontId="30" fillId="20" borderId="7" xfId="0" applyNumberFormat="1" applyFont="1" applyFill="1" applyBorder="1" applyAlignment="1">
      <alignment horizontal="center"/>
    </xf>
    <xf numFmtId="0" fontId="34" fillId="21" borderId="7" xfId="0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171" fontId="8" fillId="18" borderId="7" xfId="0" applyNumberFormat="1" applyFont="1" applyFill="1" applyBorder="1"/>
    <xf numFmtId="0" fontId="8" fillId="19" borderId="7" xfId="0" applyFont="1" applyFill="1" applyBorder="1" applyAlignment="1">
      <alignment horizontal="center"/>
    </xf>
    <xf numFmtId="166" fontId="8" fillId="19" borderId="7" xfId="0" applyNumberFormat="1" applyFont="1" applyFill="1" applyBorder="1"/>
    <xf numFmtId="165" fontId="43" fillId="5" borderId="7" xfId="0" applyNumberFormat="1" applyFont="1" applyFill="1" applyBorder="1" applyAlignment="1">
      <alignment horizontal="center" vertical="center"/>
    </xf>
    <xf numFmtId="165" fontId="27" fillId="5" borderId="7" xfId="0" applyNumberFormat="1" applyFont="1" applyFill="1" applyBorder="1" applyAlignment="1">
      <alignment horizontal="center" vertical="center"/>
    </xf>
    <xf numFmtId="165" fontId="31" fillId="18" borderId="7" xfId="0" applyNumberFormat="1" applyFont="1" applyFill="1" applyBorder="1" applyAlignment="1">
      <alignment horizontal="center" vertical="center" wrapText="1"/>
    </xf>
    <xf numFmtId="165" fontId="31" fillId="19" borderId="7" xfId="0" applyNumberFormat="1" applyFont="1" applyFill="1" applyBorder="1" applyAlignment="1">
      <alignment horizontal="center" vertical="center" wrapText="1"/>
    </xf>
    <xf numFmtId="165" fontId="33" fillId="3" borderId="7" xfId="0" applyNumberFormat="1" applyFont="1" applyFill="1" applyBorder="1"/>
    <xf numFmtId="165" fontId="37" fillId="3" borderId="7" xfId="0" applyNumberFormat="1" applyFont="1" applyFill="1" applyBorder="1"/>
    <xf numFmtId="8" fontId="33" fillId="3" borderId="7" xfId="0" applyNumberFormat="1" applyFont="1" applyFill="1" applyBorder="1"/>
    <xf numFmtId="171" fontId="2" fillId="18" borderId="7" xfId="0" applyNumberFormat="1" applyFont="1" applyFill="1" applyBorder="1"/>
    <xf numFmtId="165" fontId="2" fillId="19" borderId="7" xfId="0" applyNumberFormat="1" applyFont="1" applyFill="1" applyBorder="1" applyAlignment="1">
      <alignment horizontal="right" wrapText="1"/>
    </xf>
    <xf numFmtId="14" fontId="7" fillId="22" borderId="0" xfId="0" applyNumberFormat="1" applyFont="1" applyFill="1"/>
    <xf numFmtId="0" fontId="7" fillId="22" borderId="0" xfId="0" applyFont="1" applyFill="1"/>
    <xf numFmtId="165" fontId="7" fillId="22" borderId="0" xfId="0" applyNumberFormat="1" applyFont="1" applyFill="1"/>
    <xf numFmtId="164" fontId="7" fillId="22" borderId="0" xfId="0" applyNumberFormat="1" applyFont="1" applyFill="1"/>
    <xf numFmtId="0" fontId="1" fillId="0" borderId="0" xfId="0" applyFont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165" fontId="32" fillId="20" borderId="9" xfId="0" applyNumberFormat="1" applyFont="1" applyFill="1" applyBorder="1"/>
    <xf numFmtId="164" fontId="8" fillId="0" borderId="0" xfId="0" applyNumberFormat="1" applyFont="1"/>
    <xf numFmtId="165" fontId="35" fillId="8" borderId="10" xfId="0" applyNumberFormat="1" applyFont="1" applyFill="1" applyBorder="1"/>
    <xf numFmtId="165" fontId="35" fillId="8" borderId="12" xfId="0" applyNumberFormat="1" applyFont="1" applyFill="1" applyBorder="1"/>
    <xf numFmtId="165" fontId="35" fillId="8" borderId="14" xfId="0" applyNumberFormat="1" applyFont="1" applyFill="1" applyBorder="1"/>
    <xf numFmtId="8" fontId="7" fillId="8" borderId="11" xfId="0" applyNumberFormat="1" applyFont="1" applyFill="1" applyBorder="1"/>
    <xf numFmtId="8" fontId="7" fillId="8" borderId="13" xfId="0" applyNumberFormat="1" applyFont="1" applyFill="1" applyBorder="1"/>
    <xf numFmtId="8" fontId="7" fillId="8" borderId="15" xfId="0" applyNumberFormat="1" applyFont="1" applyFill="1" applyBorder="1"/>
    <xf numFmtId="17" fontId="28" fillId="5" borderId="2" xfId="0" applyNumberFormat="1" applyFont="1" applyFill="1" applyBorder="1" applyAlignment="1">
      <alignment horizontal="center"/>
    </xf>
    <xf numFmtId="168" fontId="5" fillId="3" borderId="41" xfId="0" applyNumberFormat="1" applyFont="1" applyFill="1" applyBorder="1"/>
    <xf numFmtId="165" fontId="5" fillId="3" borderId="41" xfId="0" applyNumberFormat="1" applyFont="1" applyFill="1" applyBorder="1"/>
    <xf numFmtId="165" fontId="5" fillId="3" borderId="40" xfId="0" applyNumberFormat="1" applyFont="1" applyFill="1" applyBorder="1"/>
    <xf numFmtId="168" fontId="5" fillId="0" borderId="41" xfId="0" applyNumberFormat="1" applyFont="1" applyBorder="1"/>
    <xf numFmtId="165" fontId="5" fillId="0" borderId="41" xfId="0" applyNumberFormat="1" applyFont="1" applyBorder="1"/>
    <xf numFmtId="165" fontId="5" fillId="0" borderId="40" xfId="0" applyNumberFormat="1" applyFont="1" applyBorder="1"/>
    <xf numFmtId="168" fontId="5" fillId="13" borderId="41" xfId="0" applyNumberFormat="1" applyFont="1" applyFill="1" applyBorder="1"/>
    <xf numFmtId="165" fontId="5" fillId="13" borderId="41" xfId="0" applyNumberFormat="1" applyFont="1" applyFill="1" applyBorder="1"/>
    <xf numFmtId="165" fontId="2" fillId="13" borderId="40" xfId="0" applyNumberFormat="1" applyFont="1" applyFill="1" applyBorder="1"/>
    <xf numFmtId="6" fontId="0" fillId="0" borderId="0" xfId="0" applyNumberFormat="1"/>
    <xf numFmtId="165" fontId="1" fillId="20" borderId="9" xfId="0" applyNumberFormat="1" applyFont="1" applyFill="1" applyBorder="1" applyAlignment="1">
      <alignment horizontal="right"/>
    </xf>
    <xf numFmtId="0" fontId="1" fillId="9" borderId="0" xfId="0" applyFont="1" applyFill="1" applyAlignment="1">
      <alignment horizontal="right"/>
    </xf>
    <xf numFmtId="0" fontId="0" fillId="9" borderId="0" xfId="0" applyFill="1"/>
    <xf numFmtId="15" fontId="2" fillId="9" borderId="0" xfId="0" applyNumberFormat="1" applyFont="1" applyFill="1"/>
    <xf numFmtId="8" fontId="2" fillId="9" borderId="0" xfId="4" applyNumberFormat="1" applyFont="1" applyFill="1"/>
    <xf numFmtId="8" fontId="45" fillId="9" borderId="0" xfId="4" applyNumberFormat="1" applyFont="1" applyFill="1"/>
    <xf numFmtId="0" fontId="0" fillId="9" borderId="0" xfId="0" applyFill="1" applyAlignment="1">
      <alignment horizontal="right"/>
    </xf>
    <xf numFmtId="0" fontId="46" fillId="9" borderId="0" xfId="0" applyFont="1" applyFill="1"/>
    <xf numFmtId="0" fontId="47" fillId="9" borderId="0" xfId="0" applyFont="1" applyFill="1" applyAlignment="1">
      <alignment horizontal="center"/>
    </xf>
    <xf numFmtId="0" fontId="2" fillId="9" borderId="0" xfId="0" applyFont="1" applyFill="1"/>
    <xf numFmtId="0" fontId="1" fillId="23" borderId="0" xfId="0" applyFont="1" applyFill="1"/>
    <xf numFmtId="172" fontId="2" fillId="9" borderId="0" xfId="4" applyNumberFormat="1" applyFont="1" applyFill="1"/>
    <xf numFmtId="0" fontId="32" fillId="0" borderId="0" xfId="0" applyFont="1"/>
    <xf numFmtId="165" fontId="2" fillId="0" borderId="9" xfId="0" applyNumberFormat="1" applyFont="1" applyBorder="1" applyAlignment="1">
      <alignment horizontal="right"/>
    </xf>
    <xf numFmtId="0" fontId="0" fillId="8" borderId="42" xfId="0" applyFill="1" applyBorder="1" applyAlignment="1">
      <alignment horizontal="center"/>
    </xf>
    <xf numFmtId="0" fontId="28" fillId="8" borderId="26" xfId="3" applyFont="1" applyFill="1" applyBorder="1" applyProtection="1">
      <protection locked="0"/>
    </xf>
    <xf numFmtId="0" fontId="7" fillId="10" borderId="0" xfId="0" applyFont="1" applyFill="1"/>
    <xf numFmtId="166" fontId="7" fillId="10" borderId="0" xfId="0" applyNumberFormat="1" applyFont="1" applyFill="1"/>
    <xf numFmtId="165" fontId="7" fillId="10" borderId="0" xfId="0" applyNumberFormat="1" applyFont="1" applyFill="1"/>
    <xf numFmtId="0" fontId="7" fillId="24" borderId="0" xfId="0" applyFont="1" applyFill="1"/>
    <xf numFmtId="166" fontId="7" fillId="24" borderId="0" xfId="0" applyNumberFormat="1" applyFont="1" applyFill="1"/>
    <xf numFmtId="165" fontId="7" fillId="24" borderId="0" xfId="0" applyNumberFormat="1" applyFont="1" applyFill="1"/>
    <xf numFmtId="8" fontId="0" fillId="0" borderId="0" xfId="0" applyNumberFormat="1"/>
    <xf numFmtId="164" fontId="1" fillId="8" borderId="21" xfId="0" applyNumberFormat="1" applyFont="1" applyFill="1" applyBorder="1"/>
    <xf numFmtId="0" fontId="1" fillId="0" borderId="0" xfId="0" applyFont="1" applyAlignment="1">
      <alignment horizontal="center"/>
    </xf>
    <xf numFmtId="168" fontId="1" fillId="0" borderId="0" xfId="0" applyNumberFormat="1" applyFont="1"/>
    <xf numFmtId="164" fontId="1" fillId="13" borderId="21" xfId="0" applyNumberFormat="1" applyFont="1" applyFill="1" applyBorder="1"/>
    <xf numFmtId="164" fontId="1" fillId="13" borderId="33" xfId="0" applyNumberFormat="1" applyFont="1" applyFill="1" applyBorder="1"/>
    <xf numFmtId="8" fontId="1" fillId="0" borderId="0" xfId="0" applyNumberFormat="1" applyFont="1"/>
    <xf numFmtId="164" fontId="1" fillId="0" borderId="0" xfId="0" applyNumberFormat="1" applyFont="1"/>
    <xf numFmtId="0" fontId="1" fillId="13" borderId="0" xfId="0" applyFont="1" applyFill="1" applyAlignment="1">
      <alignment horizontal="center"/>
    </xf>
    <xf numFmtId="0" fontId="1" fillId="13" borderId="0" xfId="0" applyFont="1" applyFill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1" fillId="13" borderId="34" xfId="0" applyFont="1" applyFill="1" applyBorder="1"/>
    <xf numFmtId="165" fontId="1" fillId="13" borderId="34" xfId="0" applyNumberFormat="1" applyFont="1" applyFill="1" applyBorder="1"/>
    <xf numFmtId="0" fontId="1" fillId="13" borderId="6" xfId="0" applyFont="1" applyFill="1" applyBorder="1"/>
    <xf numFmtId="0" fontId="1" fillId="0" borderId="1" xfId="0" applyFont="1" applyBorder="1"/>
    <xf numFmtId="0" fontId="1" fillId="0" borderId="4" xfId="0" applyFont="1" applyBorder="1" applyAlignment="1">
      <alignment horizontal="left"/>
    </xf>
    <xf numFmtId="168" fontId="1" fillId="0" borderId="34" xfId="0" applyNumberFormat="1" applyFont="1" applyBorder="1"/>
    <xf numFmtId="0" fontId="1" fillId="9" borderId="0" xfId="0" applyFont="1" applyFill="1"/>
    <xf numFmtId="165" fontId="1" fillId="9" borderId="0" xfId="0" applyNumberFormat="1" applyFont="1" applyFill="1"/>
    <xf numFmtId="165" fontId="1" fillId="0" borderId="9" xfId="0" applyNumberFormat="1" applyFont="1" applyBorder="1"/>
    <xf numFmtId="165" fontId="1" fillId="4" borderId="9" xfId="0" applyNumberFormat="1" applyFont="1" applyFill="1" applyBorder="1"/>
    <xf numFmtId="165" fontId="1" fillId="20" borderId="8" xfId="0" applyNumberFormat="1" applyFont="1" applyFill="1" applyBorder="1"/>
    <xf numFmtId="165" fontId="1" fillId="20" borderId="9" xfId="0" applyNumberFormat="1" applyFont="1" applyFill="1" applyBorder="1"/>
    <xf numFmtId="165" fontId="1" fillId="0" borderId="0" xfId="0" applyNumberFormat="1" applyFont="1" applyAlignment="1">
      <alignment horizontal="right"/>
    </xf>
    <xf numFmtId="171" fontId="1" fillId="7" borderId="11" xfId="0" applyNumberFormat="1" applyFont="1" applyFill="1" applyBorder="1"/>
    <xf numFmtId="171" fontId="1" fillId="7" borderId="13" xfId="0" applyNumberFormat="1" applyFont="1" applyFill="1" applyBorder="1" applyAlignment="1">
      <alignment horizontal="right"/>
    </xf>
    <xf numFmtId="171" fontId="1" fillId="7" borderId="13" xfId="0" applyNumberFormat="1" applyFont="1" applyFill="1" applyBorder="1"/>
    <xf numFmtId="0" fontId="1" fillId="11" borderId="0" xfId="0" applyFont="1" applyFill="1"/>
    <xf numFmtId="0" fontId="5" fillId="12" borderId="0" xfId="0" applyFont="1" applyFill="1"/>
    <xf numFmtId="0" fontId="1" fillId="12" borderId="0" xfId="0" applyFont="1" applyFill="1"/>
    <xf numFmtId="165" fontId="1" fillId="12" borderId="0" xfId="0" applyNumberFormat="1" applyFont="1" applyFill="1"/>
    <xf numFmtId="14" fontId="5" fillId="16" borderId="2" xfId="0" applyNumberFormat="1" applyFont="1" applyFill="1" applyBorder="1" applyAlignment="1">
      <alignment horizontal="center" vertical="center"/>
    </xf>
    <xf numFmtId="14" fontId="5" fillId="16" borderId="3" xfId="0" applyNumberFormat="1" applyFont="1" applyFill="1" applyBorder="1" applyAlignment="1">
      <alignment horizontal="center" vertical="center"/>
    </xf>
    <xf numFmtId="168" fontId="2" fillId="16" borderId="2" xfId="0" applyNumberFormat="1" applyFont="1" applyFill="1" applyBorder="1" applyAlignment="1">
      <alignment horizontal="center" vertical="center"/>
    </xf>
    <xf numFmtId="168" fontId="2" fillId="16" borderId="3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14" fontId="2" fillId="5" borderId="30" xfId="0" applyNumberFormat="1" applyFont="1" applyFill="1" applyBorder="1" applyAlignment="1">
      <alignment horizontal="center"/>
    </xf>
    <xf numFmtId="14" fontId="2" fillId="5" borderId="39" xfId="0" applyNumberFormat="1" applyFont="1" applyFill="1" applyBorder="1" applyAlignment="1">
      <alignment horizontal="center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3" xfId="0" applyNumberFormat="1" applyFont="1" applyFill="1" applyBorder="1" applyAlignment="1">
      <alignment horizontal="center" wrapText="1"/>
    </xf>
    <xf numFmtId="171" fontId="2" fillId="18" borderId="36" xfId="0" applyNumberFormat="1" applyFont="1" applyFill="1" applyBorder="1" applyAlignment="1">
      <alignment horizontal="center"/>
    </xf>
    <xf numFmtId="171" fontId="2" fillId="18" borderId="37" xfId="0" applyNumberFormat="1" applyFont="1" applyFill="1" applyBorder="1" applyAlignment="1">
      <alignment horizontal="center"/>
    </xf>
    <xf numFmtId="165" fontId="26" fillId="19" borderId="36" xfId="0" applyNumberFormat="1" applyFont="1" applyFill="1" applyBorder="1" applyAlignment="1">
      <alignment horizontal="center"/>
    </xf>
    <xf numFmtId="0" fontId="26" fillId="19" borderId="37" xfId="0" applyFont="1" applyFill="1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" fillId="9" borderId="0" xfId="0" applyFont="1" applyFill="1" applyAlignment="1">
      <alignment horizontal="center"/>
    </xf>
  </cellXfs>
  <cellStyles count="5">
    <cellStyle name="Euro" xfId="1" xr:uid="{00000000-0005-0000-0000-000000000000}"/>
    <cellStyle name="Euro 2" xfId="2" xr:uid="{00000000-0005-0000-0000-000001000000}"/>
    <cellStyle name="Millares" xfId="4" builtinId="3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FF99"/>
      <color rgb="FF0000FF"/>
      <color rgb="FFFFD54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NQN 2024-2025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3648504</c:v>
                </c:pt>
                <c:pt idx="1">
                  <c:v>27733112</c:v>
                </c:pt>
                <c:pt idx="2">
                  <c:v>5799105</c:v>
                </c:pt>
                <c:pt idx="3">
                  <c:v>9668437.7107438017</c:v>
                </c:pt>
                <c:pt idx="4">
                  <c:v>6199851</c:v>
                </c:pt>
                <c:pt idx="5">
                  <c:v>6940692</c:v>
                </c:pt>
                <c:pt idx="6">
                  <c:v>8087678</c:v>
                </c:pt>
                <c:pt idx="7">
                  <c:v>8923935</c:v>
                </c:pt>
                <c:pt idx="8">
                  <c:v>3500994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72A-A24E-4ACC0D6B0619}"/>
            </c:ext>
          </c:extLst>
        </c:ser>
        <c:ser>
          <c:idx val="1"/>
          <c:order val="1"/>
          <c:tx>
            <c:strRef>
              <c:f>Grafico!$C$5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Grafico!$C$7:$C$18</c:f>
              <c:numCache>
                <c:formatCode>"$"\ #,##0.00</c:formatCode>
                <c:ptCount val="12"/>
                <c:pt idx="0">
                  <c:v>5329539.4800000004</c:v>
                </c:pt>
                <c:pt idx="1">
                  <c:v>18122846.950000003</c:v>
                </c:pt>
                <c:pt idx="2">
                  <c:v>8788655.6900000013</c:v>
                </c:pt>
                <c:pt idx="3">
                  <c:v>12312584.232000001</c:v>
                </c:pt>
                <c:pt idx="4">
                  <c:v>8332203.9787233565</c:v>
                </c:pt>
                <c:pt idx="5">
                  <c:v>7760985.1661298629</c:v>
                </c:pt>
                <c:pt idx="6">
                  <c:v>9195049.0600000024</c:v>
                </c:pt>
                <c:pt idx="7">
                  <c:v>9727937.5782341883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72A-A24E-4ACC0D6B0619}"/>
            </c:ext>
          </c:extLst>
        </c:ser>
        <c:ser>
          <c:idx val="2"/>
          <c:order val="2"/>
          <c:tx>
            <c:strRef>
              <c:f>Grafico!$D$5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"$"#,##0.00_);[Red]\("$"#,##0.00\)</c:formatCode>
                <c:ptCount val="12"/>
                <c:pt idx="0">
                  <c:v>-3483114.0250000004</c:v>
                </c:pt>
                <c:pt idx="1">
                  <c:v>6127151.0249999985</c:v>
                </c:pt>
                <c:pt idx="2">
                  <c:v>3137600.3349999972</c:v>
                </c:pt>
                <c:pt idx="3">
                  <c:v>493453.81374379806</c:v>
                </c:pt>
                <c:pt idx="4">
                  <c:v>-1638899.1649795584</c:v>
                </c:pt>
                <c:pt idx="5">
                  <c:v>-2459192.3311094213</c:v>
                </c:pt>
                <c:pt idx="6">
                  <c:v>-3566563.3911094237</c:v>
                </c:pt>
                <c:pt idx="7">
                  <c:v>-4370565.969343612</c:v>
                </c:pt>
                <c:pt idx="8">
                  <c:v>-869571.96934361197</c:v>
                </c:pt>
                <c:pt idx="9">
                  <c:v>-869571.96934361197</c:v>
                </c:pt>
                <c:pt idx="10">
                  <c:v>-869571.96934361197</c:v>
                </c:pt>
                <c:pt idx="11">
                  <c:v>-869571.96934361197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72A-A24E-4ACC0D6B0619}"/>
            </c:ext>
          </c:extLst>
        </c:ser>
        <c:ser>
          <c:idx val="3"/>
          <c:order val="3"/>
          <c:tx>
            <c:strRef>
              <c:f>Grafico!#REF!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D-472A-A24E-4ACC0D6B0619}"/>
            </c:ext>
          </c:extLst>
        </c:ser>
        <c:ser>
          <c:idx val="4"/>
          <c:order val="4"/>
          <c:tx>
            <c:strRef>
              <c:f>Grafico!#REF!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D-472A-A24E-4ACC0D6B0619}"/>
            </c:ext>
          </c:extLst>
        </c:ser>
        <c:ser>
          <c:idx val="5"/>
          <c:order val="5"/>
          <c:tx>
            <c:strRef>
              <c:f>Grafico!$E$5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8D-472A-A24E-4ACC0D6B0619}"/>
            </c:ext>
          </c:extLst>
        </c:ser>
        <c:ser>
          <c:idx val="6"/>
          <c:order val="6"/>
          <c:tx>
            <c:strRef>
              <c:f>Grafico!$F$5</c:f>
              <c:strCache>
                <c:ptCount val="1"/>
                <c:pt idx="0">
                  <c:v>Reserva Plazo Fijo $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  <c:pt idx="1">
                  <c:v>11478750</c:v>
                </c:pt>
                <c:pt idx="2">
                  <c:v>2000000</c:v>
                </c:pt>
                <c:pt idx="3">
                  <c:v>5823112.5</c:v>
                </c:pt>
                <c:pt idx="4">
                  <c:v>454457.98000000045</c:v>
                </c:pt>
                <c:pt idx="5">
                  <c:v>587276.92000000004</c:v>
                </c:pt>
                <c:pt idx="6">
                  <c:v>590359.82000000007</c:v>
                </c:pt>
                <c:pt idx="7">
                  <c:v>587297.87</c:v>
                </c:pt>
                <c:pt idx="8">
                  <c:v>395702.75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D-472A-A24E-4ACC0D6B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8361712"/>
        <c:axId val="1"/>
      </c:barChart>
      <c:catAx>
        <c:axId val="16483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648361712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19616987309576"/>
          <c:y val="0.91428952934281271"/>
          <c:w val="0.88021010904564767"/>
          <c:h val="8.57104706571872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161925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539E8E1-9BF5-4D31-8EE2-5EB26286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0" cy="8096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0</xdr:rowOff>
    </xdr:from>
    <xdr:to>
      <xdr:col>1</xdr:col>
      <xdr:colOff>3162301</xdr:colOff>
      <xdr:row>4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3E9B27-648D-3055-ECAF-4CAB142F76D8}"/>
            </a:ext>
          </a:extLst>
        </xdr:cNvPr>
        <xdr:cNvSpPr txBox="1"/>
      </xdr:nvSpPr>
      <xdr:spPr>
        <a:xfrm>
          <a:off x="1771651" y="161925"/>
          <a:ext cx="1771650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NEUQUEN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3600450</xdr:colOff>
      <xdr:row>1</xdr:row>
      <xdr:rowOff>133350</xdr:rowOff>
    </xdr:from>
    <xdr:to>
      <xdr:col>2</xdr:col>
      <xdr:colOff>695325</xdr:colOff>
      <xdr:row>4</xdr:row>
      <xdr:rowOff>95250</xdr:rowOff>
    </xdr:to>
    <xdr:pic>
      <xdr:nvPicPr>
        <xdr:cNvPr id="2849465" name="Imagen 4">
          <a:extLst>
            <a:ext uri="{FF2B5EF4-FFF2-40B4-BE49-F238E27FC236}">
              <a16:creationId xmlns:a16="http://schemas.microsoft.com/office/drawing/2014/main" id="{20402A74-FE74-50A2-3EED-4583BFB5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38101</xdr:rowOff>
    </xdr:from>
    <xdr:to>
      <xdr:col>1</xdr:col>
      <xdr:colOff>1057275</xdr:colOff>
      <xdr:row>5</xdr:row>
      <xdr:rowOff>9526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7593FF86-F5BB-AC4A-74AA-A16B78D4E206}"/>
            </a:ext>
          </a:extLst>
        </xdr:cNvPr>
        <xdr:cNvSpPr txBox="1"/>
      </xdr:nvSpPr>
      <xdr:spPr>
        <a:xfrm>
          <a:off x="95250" y="200026"/>
          <a:ext cx="13430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57150</xdr:colOff>
      <xdr:row>0</xdr:row>
      <xdr:rowOff>742950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5672B535-2746-47AB-B404-19B643EE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543800" cy="7334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419100</xdr:colOff>
      <xdr:row>0</xdr:row>
      <xdr:rowOff>695324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28D51BF-BE5B-FE79-B285-77846E7166BF}"/>
            </a:ext>
          </a:extLst>
        </xdr:cNvPr>
        <xdr:cNvSpPr txBox="1"/>
      </xdr:nvSpPr>
      <xdr:spPr>
        <a:xfrm>
          <a:off x="2619375" y="0"/>
          <a:ext cx="1924050" cy="6953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NQN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DA1B5421-EE2E-868E-893D-CE07AC09CCF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400050</xdr:colOff>
      <xdr:row>0</xdr:row>
      <xdr:rowOff>95250</xdr:rowOff>
    </xdr:from>
    <xdr:to>
      <xdr:col>4</xdr:col>
      <xdr:colOff>800100</xdr:colOff>
      <xdr:row>0</xdr:row>
      <xdr:rowOff>542925</xdr:rowOff>
    </xdr:to>
    <xdr:pic>
      <xdr:nvPicPr>
        <xdr:cNvPr id="3006570" name="Imagen 6">
          <a:extLst>
            <a:ext uri="{FF2B5EF4-FFF2-40B4-BE49-F238E27FC236}">
              <a16:creationId xmlns:a16="http://schemas.microsoft.com/office/drawing/2014/main" id="{F31D6343-8A15-E411-F590-BF4924C9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11</xdr:col>
      <xdr:colOff>9525</xdr:colOff>
      <xdr:row>0</xdr:row>
      <xdr:rowOff>609600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3E223C-1B10-4FA6-9B11-63424DAB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0"/>
          <a:ext cx="3933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28575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82C4A75B-091C-48CD-BDEE-E66A96B8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5819774" cy="97154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717681</xdr:colOff>
      <xdr:row>0</xdr:row>
      <xdr:rowOff>108858</xdr:rowOff>
    </xdr:from>
    <xdr:to>
      <xdr:col>3</xdr:col>
      <xdr:colOff>790575</xdr:colOff>
      <xdr:row>3</xdr:row>
      <xdr:rowOff>261258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0F6ED2D6-E68B-D664-9951-F9561F8C8DD6}"/>
            </a:ext>
          </a:extLst>
        </xdr:cNvPr>
        <xdr:cNvSpPr txBox="1"/>
      </xdr:nvSpPr>
      <xdr:spPr>
        <a:xfrm>
          <a:off x="1479681" y="108858"/>
          <a:ext cx="203504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NQN 2024-2025</a:t>
          </a:r>
        </a:p>
      </xdr:txBody>
    </xdr:sp>
    <xdr:clientData/>
  </xdr:twoCellAnchor>
  <xdr:twoCellAnchor editAs="oneCell">
    <xdr:from>
      <xdr:col>4</xdr:col>
      <xdr:colOff>76200</xdr:colOff>
      <xdr:row>1</xdr:row>
      <xdr:rowOff>104775</xdr:rowOff>
    </xdr:from>
    <xdr:to>
      <xdr:col>5</xdr:col>
      <xdr:colOff>628650</xdr:colOff>
      <xdr:row>3</xdr:row>
      <xdr:rowOff>161925</xdr:rowOff>
    </xdr:to>
    <xdr:pic>
      <xdr:nvPicPr>
        <xdr:cNvPr id="3007591" name="Imagen 5">
          <a:extLst>
            <a:ext uri="{FF2B5EF4-FFF2-40B4-BE49-F238E27FC236}">
              <a16:creationId xmlns:a16="http://schemas.microsoft.com/office/drawing/2014/main" id="{C5DDA149-2211-BC1E-A92D-BA8D7CD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67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</xdr:row>
      <xdr:rowOff>19050</xdr:rowOff>
    </xdr:from>
    <xdr:to>
      <xdr:col>1</xdr:col>
      <xdr:colOff>695325</xdr:colOff>
      <xdr:row>3</xdr:row>
      <xdr:rowOff>361950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5EC4287-D2B4-771A-C4AC-97D855D2A662}"/>
            </a:ext>
          </a:extLst>
        </xdr:cNvPr>
        <xdr:cNvSpPr txBox="1"/>
      </xdr:nvSpPr>
      <xdr:spPr>
        <a:xfrm>
          <a:off x="114300" y="1809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9</xdr:col>
      <xdr:colOff>685800</xdr:colOff>
      <xdr:row>1</xdr:row>
      <xdr:rowOff>133350</xdr:rowOff>
    </xdr:from>
    <xdr:to>
      <xdr:col>19</xdr:col>
      <xdr:colOff>457200</xdr:colOff>
      <xdr:row>22</xdr:row>
      <xdr:rowOff>152400</xdr:rowOff>
    </xdr:to>
    <xdr:graphicFrame macro="">
      <xdr:nvGraphicFramePr>
        <xdr:cNvPr id="3007593" name="Gráfico 5">
          <a:extLst>
            <a:ext uri="{FF2B5EF4-FFF2-40B4-BE49-F238E27FC236}">
              <a16:creationId xmlns:a16="http://schemas.microsoft.com/office/drawing/2014/main" id="{28A8A780-118C-C57F-D86B-4C1394AB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47626</xdr:rowOff>
    </xdr:from>
    <xdr:to>
      <xdr:col>4</xdr:col>
      <xdr:colOff>685800</xdr:colOff>
      <xdr:row>4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61CF90F-D41D-4F0F-AEC9-3F5EB071E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rcRect/>
        <a:stretch>
          <a:fillRect/>
        </a:stretch>
      </xdr:blipFill>
      <xdr:spPr bwMode="auto">
        <a:xfrm>
          <a:off x="19051" y="47626"/>
          <a:ext cx="4105274" cy="6477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1228725</xdr:colOff>
      <xdr:row>0</xdr:row>
      <xdr:rowOff>76200</xdr:rowOff>
    </xdr:from>
    <xdr:to>
      <xdr:col>3</xdr:col>
      <xdr:colOff>57149</xdr:colOff>
      <xdr:row>2</xdr:row>
      <xdr:rowOff>85725</xdr:rowOff>
    </xdr:to>
    <xdr:sp macro="" textlink="">
      <xdr:nvSpPr>
        <xdr:cNvPr id="3" name="Cuadro de texto 1" descr="Balance de situación" title="Título 1">
          <a:extLst>
            <a:ext uri="{FF2B5EF4-FFF2-40B4-BE49-F238E27FC236}">
              <a16:creationId xmlns:a16="http://schemas.microsoft.com/office/drawing/2014/main" id="{726E194A-958B-433A-B483-A24DA2FC6551}"/>
            </a:ext>
          </a:extLst>
        </xdr:cNvPr>
        <xdr:cNvSpPr txBox="1"/>
      </xdr:nvSpPr>
      <xdr:spPr>
        <a:xfrm>
          <a:off x="1228725" y="76200"/>
          <a:ext cx="1428749" cy="3333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2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r>
            <a:rPr lang="es" sz="1200" b="1" u="none" baseline="0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 </a:t>
          </a:r>
          <a:r>
            <a:rPr lang="es-AR" sz="12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NEUQUEN </a:t>
          </a:r>
          <a:endParaRPr lang="es" sz="1200" b="1" u="none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142875</xdr:colOff>
      <xdr:row>1</xdr:row>
      <xdr:rowOff>9525</xdr:rowOff>
    </xdr:from>
    <xdr:to>
      <xdr:col>4</xdr:col>
      <xdr:colOff>590550</xdr:colOff>
      <xdr:row>3</xdr:row>
      <xdr:rowOff>57150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4C3F115D-E67E-4D0B-8610-7926C0A2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71450"/>
          <a:ext cx="1209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123825</xdr:rowOff>
    </xdr:from>
    <xdr:to>
      <xdr:col>2</xdr:col>
      <xdr:colOff>723900</xdr:colOff>
      <xdr:row>3</xdr:row>
      <xdr:rowOff>142875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36CE431-59B4-4654-8ABD-0F4472B063A2}"/>
            </a:ext>
          </a:extLst>
        </xdr:cNvPr>
        <xdr:cNvSpPr txBox="1"/>
      </xdr:nvSpPr>
      <xdr:spPr>
        <a:xfrm>
          <a:off x="1457325" y="285750"/>
          <a:ext cx="981075" cy="3429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200" b="1">
              <a:solidFill>
                <a:srgbClr val="18186C"/>
              </a:solidFill>
              <a:latin typeface="Arial Nova" panose="020B0604020202020204" pitchFamily="34" charset="0"/>
            </a:rPr>
            <a:t>RESUMEN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1285875</xdr:colOff>
      <xdr:row>3</xdr:row>
      <xdr:rowOff>19050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C54809E8-7E60-4E78-BAD4-8296299B558E}"/>
            </a:ext>
          </a:extLst>
        </xdr:cNvPr>
        <xdr:cNvSpPr txBox="1"/>
      </xdr:nvSpPr>
      <xdr:spPr>
        <a:xfrm>
          <a:off x="0" y="161925"/>
          <a:ext cx="1285875" cy="3429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8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T134"/>
  <sheetViews>
    <sheetView topLeftCell="A24" zoomScaleNormal="100" workbookViewId="0">
      <selection activeCell="K108" sqref="K108"/>
    </sheetView>
  </sheetViews>
  <sheetFormatPr baseColWidth="10" defaultColWidth="11.42578125" defaultRowHeight="12.75" x14ac:dyDescent="0.2"/>
  <cols>
    <col min="1" max="1" width="5.7109375" customWidth="1"/>
    <col min="2" max="2" width="65.42578125" style="26" customWidth="1"/>
    <col min="3" max="3" width="15.42578125" style="26" bestFit="1" customWidth="1"/>
    <col min="4" max="4" width="14.42578125" style="26" customWidth="1"/>
    <col min="5" max="5" width="13.85546875" style="26" bestFit="1" customWidth="1"/>
    <col min="6" max="6" width="13.85546875" style="26" customWidth="1"/>
    <col min="7" max="7" width="14.28515625" style="26" bestFit="1" customWidth="1"/>
    <col min="8" max="8" width="13.5703125" style="26" customWidth="1"/>
    <col min="9" max="9" width="13.7109375" style="26" customWidth="1"/>
    <col min="10" max="10" width="13.5703125" style="26" customWidth="1"/>
    <col min="11" max="11" width="14.42578125" style="26" customWidth="1"/>
    <col min="12" max="12" width="14.5703125" style="26" customWidth="1"/>
    <col min="13" max="13" width="13.42578125" style="26" customWidth="1"/>
    <col min="14" max="15" width="13.28515625" style="26" bestFit="1" customWidth="1"/>
    <col min="16" max="16" width="11.7109375" style="26" bestFit="1" customWidth="1"/>
    <col min="17" max="17" width="15.28515625" bestFit="1" customWidth="1"/>
    <col min="19" max="19" width="14.7109375" bestFit="1" customWidth="1"/>
  </cols>
  <sheetData>
    <row r="5" spans="1:5" ht="13.5" thickBot="1" x14ac:dyDescent="0.25">
      <c r="B5" s="160"/>
      <c r="C5" s="160"/>
      <c r="D5" s="160"/>
      <c r="E5" s="160"/>
    </row>
    <row r="6" spans="1:5" ht="21" customHeight="1" thickBot="1" x14ac:dyDescent="0.25">
      <c r="A6" s="241" t="s">
        <v>0</v>
      </c>
      <c r="B6" s="242"/>
      <c r="C6" s="71" t="s">
        <v>1</v>
      </c>
      <c r="D6" s="160"/>
      <c r="E6" s="25"/>
    </row>
    <row r="7" spans="1:5" x14ac:dyDescent="0.2">
      <c r="A7" s="62">
        <v>1</v>
      </c>
      <c r="B7" s="63" t="s">
        <v>2</v>
      </c>
      <c r="C7" s="206">
        <f t="shared" ref="C7:C36" si="0">Q98-SUM(C49:P49)</f>
        <v>-37974.640000000014</v>
      </c>
      <c r="D7" s="160"/>
      <c r="E7" s="207"/>
    </row>
    <row r="8" spans="1:5" x14ac:dyDescent="0.2">
      <c r="A8" s="197">
        <v>2</v>
      </c>
      <c r="B8" s="198" t="s">
        <v>3</v>
      </c>
      <c r="C8" s="206">
        <f t="shared" si="0"/>
        <v>0</v>
      </c>
      <c r="D8" s="160"/>
      <c r="E8" s="207"/>
    </row>
    <row r="9" spans="1:5" x14ac:dyDescent="0.2">
      <c r="A9" s="64">
        <v>3</v>
      </c>
      <c r="B9" s="65" t="s">
        <v>4</v>
      </c>
      <c r="C9" s="206">
        <f t="shared" si="0"/>
        <v>0</v>
      </c>
      <c r="D9" s="160"/>
      <c r="E9" s="207"/>
    </row>
    <row r="10" spans="1:5" x14ac:dyDescent="0.2">
      <c r="A10" s="197">
        <v>4</v>
      </c>
      <c r="B10" s="66" t="s">
        <v>5</v>
      </c>
      <c r="C10" s="206">
        <f t="shared" si="0"/>
        <v>0</v>
      </c>
      <c r="D10" s="160"/>
      <c r="E10" s="207"/>
    </row>
    <row r="11" spans="1:5" x14ac:dyDescent="0.2">
      <c r="A11" s="64">
        <v>5</v>
      </c>
      <c r="B11" s="67" t="s">
        <v>6</v>
      </c>
      <c r="C11" s="206">
        <f t="shared" si="0"/>
        <v>0</v>
      </c>
      <c r="D11" s="160"/>
      <c r="E11" s="207"/>
    </row>
    <row r="12" spans="1:5" x14ac:dyDescent="0.2">
      <c r="A12" s="197">
        <v>6</v>
      </c>
      <c r="B12" s="68" t="s">
        <v>7</v>
      </c>
      <c r="C12" s="206">
        <f t="shared" si="0"/>
        <v>0</v>
      </c>
      <c r="D12" s="160"/>
      <c r="E12" s="207"/>
    </row>
    <row r="13" spans="1:5" x14ac:dyDescent="0.2">
      <c r="A13" s="64">
        <v>7</v>
      </c>
      <c r="B13" s="67" t="s">
        <v>8</v>
      </c>
      <c r="C13" s="206">
        <f t="shared" si="0"/>
        <v>0</v>
      </c>
      <c r="D13" s="160"/>
      <c r="E13" s="207"/>
    </row>
    <row r="14" spans="1:5" x14ac:dyDescent="0.2">
      <c r="A14" s="197">
        <v>8</v>
      </c>
      <c r="B14" s="67" t="s">
        <v>9</v>
      </c>
      <c r="C14" s="206">
        <f t="shared" si="0"/>
        <v>0</v>
      </c>
      <c r="D14" s="160"/>
      <c r="E14" s="207"/>
    </row>
    <row r="15" spans="1:5" x14ac:dyDescent="0.2">
      <c r="A15" s="64">
        <v>9</v>
      </c>
      <c r="B15" s="67" t="s">
        <v>10</v>
      </c>
      <c r="C15" s="206">
        <f t="shared" si="0"/>
        <v>0</v>
      </c>
      <c r="D15" s="160"/>
      <c r="E15" s="207"/>
    </row>
    <row r="16" spans="1:5" x14ac:dyDescent="0.2">
      <c r="A16" s="197">
        <v>10</v>
      </c>
      <c r="B16" s="67" t="s">
        <v>11</v>
      </c>
      <c r="C16" s="206">
        <f t="shared" si="0"/>
        <v>0</v>
      </c>
      <c r="D16" s="160"/>
      <c r="E16" s="207"/>
    </row>
    <row r="17" spans="1:7" x14ac:dyDescent="0.2">
      <c r="A17" s="64">
        <v>11</v>
      </c>
      <c r="B17" s="67" t="s">
        <v>12</v>
      </c>
      <c r="C17" s="206">
        <f t="shared" si="0"/>
        <v>0</v>
      </c>
      <c r="D17" s="160"/>
      <c r="E17" s="207"/>
      <c r="G17" s="160"/>
    </row>
    <row r="18" spans="1:7" x14ac:dyDescent="0.2">
      <c r="A18" s="197">
        <v>12</v>
      </c>
      <c r="B18" s="67" t="s">
        <v>13</v>
      </c>
      <c r="C18" s="206">
        <f t="shared" si="0"/>
        <v>0</v>
      </c>
      <c r="D18" s="160"/>
      <c r="E18" s="207"/>
      <c r="G18" s="160"/>
    </row>
    <row r="19" spans="1:7" x14ac:dyDescent="0.2">
      <c r="A19" s="64">
        <v>13</v>
      </c>
      <c r="B19" s="67" t="s">
        <v>14</v>
      </c>
      <c r="C19" s="206">
        <f t="shared" si="0"/>
        <v>0</v>
      </c>
      <c r="D19" s="160"/>
      <c r="E19" s="207"/>
      <c r="F19" s="160"/>
      <c r="G19" s="160"/>
    </row>
    <row r="20" spans="1:7" x14ac:dyDescent="0.2">
      <c r="A20" s="197">
        <v>14</v>
      </c>
      <c r="B20" s="67" t="s">
        <v>15</v>
      </c>
      <c r="C20" s="206">
        <f t="shared" si="0"/>
        <v>0</v>
      </c>
      <c r="D20" s="160"/>
      <c r="E20" s="207"/>
      <c r="F20" s="160"/>
      <c r="G20" s="160"/>
    </row>
    <row r="21" spans="1:7" x14ac:dyDescent="0.2">
      <c r="A21" s="64">
        <v>15</v>
      </c>
      <c r="B21" s="67" t="s">
        <v>16</v>
      </c>
      <c r="C21" s="206">
        <f t="shared" si="0"/>
        <v>0</v>
      </c>
      <c r="D21" s="160"/>
      <c r="E21" s="207"/>
      <c r="F21" s="160"/>
      <c r="G21" s="160"/>
    </row>
    <row r="22" spans="1:7" x14ac:dyDescent="0.2">
      <c r="A22" s="197">
        <v>16</v>
      </c>
      <c r="B22" s="66" t="s">
        <v>17</v>
      </c>
      <c r="C22" s="206">
        <f t="shared" si="0"/>
        <v>0</v>
      </c>
      <c r="D22" s="160"/>
      <c r="E22" s="207"/>
      <c r="F22" s="160"/>
      <c r="G22" s="160"/>
    </row>
    <row r="23" spans="1:7" x14ac:dyDescent="0.2">
      <c r="A23" s="64">
        <v>17</v>
      </c>
      <c r="B23" s="67" t="s">
        <v>18</v>
      </c>
      <c r="C23" s="206">
        <f t="shared" si="0"/>
        <v>0</v>
      </c>
      <c r="D23" s="160"/>
      <c r="E23" s="207"/>
      <c r="F23" s="160"/>
      <c r="G23" s="160"/>
    </row>
    <row r="24" spans="1:7" x14ac:dyDescent="0.2">
      <c r="A24" s="197">
        <v>18</v>
      </c>
      <c r="B24" s="68" t="s">
        <v>19</v>
      </c>
      <c r="C24" s="206">
        <f t="shared" si="0"/>
        <v>0</v>
      </c>
      <c r="D24" s="160"/>
      <c r="E24" s="207"/>
      <c r="F24" s="160"/>
      <c r="G24" s="160"/>
    </row>
    <row r="25" spans="1:7" x14ac:dyDescent="0.2">
      <c r="A25" s="64">
        <v>19</v>
      </c>
      <c r="B25" s="67" t="s">
        <v>20</v>
      </c>
      <c r="C25" s="206">
        <f t="shared" si="0"/>
        <v>-41570.760000000009</v>
      </c>
      <c r="D25" s="160"/>
      <c r="E25" s="207"/>
      <c r="F25" s="160"/>
      <c r="G25" s="105"/>
    </row>
    <row r="26" spans="1:7" x14ac:dyDescent="0.2">
      <c r="A26" s="197">
        <v>20</v>
      </c>
      <c r="B26" s="67" t="s">
        <v>21</v>
      </c>
      <c r="C26" s="206">
        <f t="shared" si="0"/>
        <v>-289997.41999999993</v>
      </c>
      <c r="D26" s="160"/>
      <c r="E26" s="207"/>
      <c r="F26" s="160"/>
      <c r="G26" s="35"/>
    </row>
    <row r="27" spans="1:7" x14ac:dyDescent="0.2">
      <c r="A27" s="64">
        <v>21</v>
      </c>
      <c r="B27" s="67" t="s">
        <v>22</v>
      </c>
      <c r="C27" s="206">
        <f t="shared" si="0"/>
        <v>0</v>
      </c>
      <c r="D27" s="160"/>
      <c r="E27" s="207"/>
      <c r="F27" s="160"/>
      <c r="G27" s="105"/>
    </row>
    <row r="28" spans="1:7" x14ac:dyDescent="0.2">
      <c r="A28" s="197">
        <v>22</v>
      </c>
      <c r="B28" s="67" t="s">
        <v>23</v>
      </c>
      <c r="C28" s="206">
        <f t="shared" si="0"/>
        <v>0</v>
      </c>
      <c r="D28" s="160"/>
      <c r="E28" s="207"/>
      <c r="F28" s="160"/>
      <c r="G28" s="35"/>
    </row>
    <row r="29" spans="1:7" x14ac:dyDescent="0.2">
      <c r="A29" s="64">
        <v>23</v>
      </c>
      <c r="B29" s="68" t="s">
        <v>24</v>
      </c>
      <c r="C29" s="206">
        <f t="shared" si="0"/>
        <v>0</v>
      </c>
      <c r="D29" s="160"/>
      <c r="E29" s="207"/>
      <c r="F29" s="160"/>
      <c r="G29" s="105"/>
    </row>
    <row r="30" spans="1:7" x14ac:dyDescent="0.2">
      <c r="A30" s="197">
        <v>24</v>
      </c>
      <c r="B30" s="67" t="s">
        <v>25</v>
      </c>
      <c r="C30" s="206">
        <f t="shared" si="0"/>
        <v>0</v>
      </c>
      <c r="D30" s="160"/>
      <c r="E30" s="207"/>
      <c r="F30" s="160"/>
      <c r="G30" s="160"/>
    </row>
    <row r="31" spans="1:7" x14ac:dyDescent="0.2">
      <c r="A31" s="64">
        <v>25</v>
      </c>
      <c r="B31" s="69" t="s">
        <v>26</v>
      </c>
      <c r="C31" s="206">
        <f t="shared" si="0"/>
        <v>0</v>
      </c>
      <c r="D31" s="160"/>
      <c r="E31" s="207"/>
      <c r="F31" s="160"/>
      <c r="G31" s="160"/>
    </row>
    <row r="32" spans="1:7" x14ac:dyDescent="0.2">
      <c r="A32" s="197">
        <v>26</v>
      </c>
      <c r="B32" s="67" t="s">
        <v>27</v>
      </c>
      <c r="C32" s="206">
        <f t="shared" si="0"/>
        <v>0</v>
      </c>
      <c r="D32" s="160"/>
      <c r="E32" s="207"/>
      <c r="F32" s="160"/>
      <c r="G32" s="160"/>
    </row>
    <row r="33" spans="1:16" x14ac:dyDescent="0.2">
      <c r="A33" s="64">
        <v>27</v>
      </c>
      <c r="B33" s="67"/>
      <c r="C33" s="206">
        <f t="shared" si="0"/>
        <v>0</v>
      </c>
      <c r="D33" s="160"/>
      <c r="E33" s="207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</row>
    <row r="34" spans="1:16" x14ac:dyDescent="0.2">
      <c r="A34" s="197">
        <v>28</v>
      </c>
      <c r="B34" s="67"/>
      <c r="C34" s="206">
        <f t="shared" si="0"/>
        <v>0</v>
      </c>
      <c r="D34" s="160"/>
      <c r="E34" s="207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</row>
    <row r="35" spans="1:16" x14ac:dyDescent="0.2">
      <c r="A35" s="64">
        <v>29</v>
      </c>
      <c r="B35" s="67"/>
      <c r="C35" s="206">
        <f t="shared" si="0"/>
        <v>0</v>
      </c>
      <c r="D35" s="160"/>
      <c r="E35" s="207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</row>
    <row r="36" spans="1:16" x14ac:dyDescent="0.2">
      <c r="A36" s="197">
        <v>30</v>
      </c>
      <c r="B36" s="69"/>
      <c r="C36" s="206">
        <f t="shared" si="0"/>
        <v>0</v>
      </c>
      <c r="D36" s="160"/>
      <c r="E36" s="113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16" x14ac:dyDescent="0.2">
      <c r="A37" s="64"/>
      <c r="B37" s="70"/>
      <c r="C37" s="206"/>
      <c r="D37" s="160"/>
      <c r="E37" s="207"/>
      <c r="F37" s="208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1:16" x14ac:dyDescent="0.2">
      <c r="A38" s="64"/>
      <c r="B38" s="70"/>
      <c r="C38" s="206"/>
      <c r="D38" s="160"/>
      <c r="E38" s="207"/>
      <c r="F38" s="208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6" x14ac:dyDescent="0.2">
      <c r="A39" s="64"/>
      <c r="B39" s="70"/>
      <c r="C39" s="206"/>
      <c r="D39" s="160"/>
      <c r="E39" s="207"/>
      <c r="F39" s="208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1:16" x14ac:dyDescent="0.2">
      <c r="A40" s="114">
        <v>1</v>
      </c>
      <c r="B40" s="115" t="s">
        <v>28</v>
      </c>
      <c r="C40" s="209">
        <f>Q131-SUM(C82:P82)</f>
        <v>0</v>
      </c>
      <c r="D40" s="160"/>
      <c r="E40" s="207"/>
      <c r="F40" s="208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1:16" x14ac:dyDescent="0.2">
      <c r="A41" s="114">
        <v>2</v>
      </c>
      <c r="B41" s="115" t="s">
        <v>29</v>
      </c>
      <c r="C41" s="209">
        <f>Q132-SUM(C83:P83)</f>
        <v>0</v>
      </c>
      <c r="D41" s="160"/>
      <c r="E41" s="207"/>
      <c r="F41" s="208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1:16" ht="13.5" thickBot="1" x14ac:dyDescent="0.25">
      <c r="A42" s="116"/>
      <c r="B42" s="117"/>
      <c r="C42" s="21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</row>
    <row r="43" spans="1:16" ht="13.5" thickBot="1" x14ac:dyDescent="0.25">
      <c r="B43" s="21" t="s">
        <v>30</v>
      </c>
      <c r="C43" s="118">
        <f>SUM(C7:C42)</f>
        <v>-369542.81999999995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</row>
    <row r="44" spans="1:16" x14ac:dyDescent="0.2">
      <c r="B44" s="160"/>
      <c r="C44" s="211">
        <f>C43/1.21</f>
        <v>-305407.28925619833</v>
      </c>
      <c r="D44" s="160"/>
      <c r="E44" s="212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</row>
    <row r="45" spans="1:16" x14ac:dyDescent="0.2">
      <c r="B45" s="160"/>
      <c r="C45" s="212"/>
      <c r="D45" s="211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</row>
    <row r="46" spans="1:16" ht="13.5" thickBot="1" x14ac:dyDescent="0.25"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</row>
    <row r="47" spans="1:16" ht="12.75" customHeight="1" x14ac:dyDescent="0.2">
      <c r="A47" s="243" t="s">
        <v>31</v>
      </c>
      <c r="B47" s="244"/>
      <c r="C47" s="247" t="s">
        <v>32</v>
      </c>
      <c r="D47" s="172">
        <v>45474</v>
      </c>
      <c r="E47" s="172">
        <v>45505</v>
      </c>
      <c r="F47" s="172">
        <v>45536</v>
      </c>
      <c r="G47" s="172">
        <v>45566</v>
      </c>
      <c r="H47" s="172">
        <v>45597</v>
      </c>
      <c r="I47" s="172">
        <v>45627</v>
      </c>
      <c r="J47" s="172">
        <v>45658</v>
      </c>
      <c r="K47" s="172">
        <v>45689</v>
      </c>
      <c r="L47" s="172">
        <v>45717</v>
      </c>
      <c r="M47" s="172">
        <v>45748</v>
      </c>
      <c r="N47" s="172">
        <v>45778</v>
      </c>
      <c r="O47" s="172">
        <v>45809</v>
      </c>
      <c r="P47" s="172"/>
    </row>
    <row r="48" spans="1:16" ht="13.5" thickBot="1" x14ac:dyDescent="0.25">
      <c r="A48" s="245" t="s">
        <v>33</v>
      </c>
      <c r="B48" s="246"/>
      <c r="C48" s="248" t="s">
        <v>1</v>
      </c>
      <c r="D48" s="72" t="s">
        <v>34</v>
      </c>
      <c r="E48" s="72" t="s">
        <v>34</v>
      </c>
      <c r="F48" s="72" t="s">
        <v>34</v>
      </c>
      <c r="G48" s="72" t="s">
        <v>34</v>
      </c>
      <c r="H48" s="72" t="s">
        <v>34</v>
      </c>
      <c r="I48" s="72" t="s">
        <v>34</v>
      </c>
      <c r="J48" s="72" t="s">
        <v>34</v>
      </c>
      <c r="K48" s="72" t="s">
        <v>34</v>
      </c>
      <c r="L48" s="72" t="s">
        <v>34</v>
      </c>
      <c r="M48" s="72" t="s">
        <v>34</v>
      </c>
      <c r="N48" s="72" t="s">
        <v>34</v>
      </c>
      <c r="O48" s="72" t="s">
        <v>34</v>
      </c>
      <c r="P48" s="72" t="s">
        <v>34</v>
      </c>
    </row>
    <row r="49" spans="1:16" x14ac:dyDescent="0.2">
      <c r="A49" s="207">
        <v>1</v>
      </c>
      <c r="B49" s="35" t="s">
        <v>2</v>
      </c>
      <c r="C49" s="73"/>
      <c r="D49" s="19">
        <v>30506.52</v>
      </c>
      <c r="E49" s="19">
        <v>24962.3</v>
      </c>
      <c r="F49" s="19">
        <v>32261.02</v>
      </c>
      <c r="G49" s="19">
        <v>32636.12</v>
      </c>
      <c r="H49" s="19">
        <v>33248.379999999997</v>
      </c>
      <c r="I49" s="19">
        <v>34651.979999999996</v>
      </c>
      <c r="J49" s="19">
        <v>37974.639999999999</v>
      </c>
      <c r="K49" s="19">
        <v>41570.76</v>
      </c>
      <c r="L49" s="19"/>
      <c r="M49" s="19"/>
      <c r="N49" s="19"/>
      <c r="O49" s="19"/>
      <c r="P49" s="19"/>
    </row>
    <row r="50" spans="1:16" x14ac:dyDescent="0.2">
      <c r="A50" s="119">
        <v>2</v>
      </c>
      <c r="B50" s="106" t="s">
        <v>3</v>
      </c>
      <c r="C50" s="12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</row>
    <row r="51" spans="1:16" x14ac:dyDescent="0.2">
      <c r="A51" s="207">
        <v>3</v>
      </c>
      <c r="B51" s="35" t="s">
        <v>4</v>
      </c>
      <c r="C51" s="73"/>
      <c r="D51" s="19">
        <v>228798.9</v>
      </c>
      <c r="E51" s="19">
        <v>187217.25</v>
      </c>
      <c r="F51" s="19">
        <v>241957.65</v>
      </c>
      <c r="G51" s="19">
        <v>244770.9</v>
      </c>
      <c r="H51" s="19">
        <v>249362.85</v>
      </c>
      <c r="I51" s="19">
        <v>259889.85</v>
      </c>
      <c r="J51" s="19">
        <v>284809.8</v>
      </c>
      <c r="K51" s="19">
        <v>311780.7</v>
      </c>
      <c r="L51" s="19"/>
      <c r="M51" s="19"/>
      <c r="N51" s="19"/>
      <c r="O51" s="19"/>
      <c r="P51" s="19"/>
    </row>
    <row r="52" spans="1:16" x14ac:dyDescent="0.2">
      <c r="A52" s="119">
        <v>4</v>
      </c>
      <c r="B52" s="106" t="s">
        <v>5</v>
      </c>
      <c r="C52" s="120"/>
      <c r="D52" s="121">
        <v>305065.2</v>
      </c>
      <c r="E52" s="121">
        <v>249623</v>
      </c>
      <c r="F52" s="121">
        <v>322610.2</v>
      </c>
      <c r="G52" s="121">
        <v>326361.2</v>
      </c>
      <c r="H52" s="121">
        <v>332483.8</v>
      </c>
      <c r="I52" s="121">
        <v>346519.8</v>
      </c>
      <c r="J52" s="121">
        <v>379746.39999999997</v>
      </c>
      <c r="K52" s="121">
        <v>415707.6</v>
      </c>
      <c r="L52" s="121">
        <v>438165.2</v>
      </c>
      <c r="M52" s="121"/>
      <c r="N52" s="121"/>
      <c r="O52" s="121"/>
      <c r="P52" s="121"/>
    </row>
    <row r="53" spans="1:16" x14ac:dyDescent="0.2">
      <c r="A53" s="207">
        <v>5</v>
      </c>
      <c r="B53" s="35" t="s">
        <v>6</v>
      </c>
      <c r="C53" s="73">
        <v>401303.76</v>
      </c>
      <c r="D53" s="19">
        <v>396584.76</v>
      </c>
      <c r="E53" s="19">
        <v>324509.89999999997</v>
      </c>
      <c r="F53" s="19">
        <v>419393.26</v>
      </c>
      <c r="G53" s="19">
        <v>424269.56</v>
      </c>
      <c r="H53" s="19">
        <v>432228.94</v>
      </c>
      <c r="I53" s="19">
        <v>450475.74</v>
      </c>
      <c r="J53" s="19">
        <v>493670.32</v>
      </c>
      <c r="K53" s="19">
        <v>540419.88</v>
      </c>
      <c r="L53" s="19"/>
      <c r="M53" s="19"/>
      <c r="N53" s="19"/>
      <c r="O53" s="19"/>
      <c r="P53" s="19"/>
    </row>
    <row r="54" spans="1:16" x14ac:dyDescent="0.2">
      <c r="A54" s="119">
        <v>6</v>
      </c>
      <c r="B54" s="106" t="s">
        <v>7</v>
      </c>
      <c r="C54" s="120"/>
      <c r="D54" s="121">
        <v>30506.52</v>
      </c>
      <c r="E54" s="121">
        <v>24962.3</v>
      </c>
      <c r="F54" s="121">
        <v>32261.02</v>
      </c>
      <c r="G54" s="121">
        <v>32636.12</v>
      </c>
      <c r="H54" s="121">
        <v>33248.379999999997</v>
      </c>
      <c r="I54" s="121">
        <v>34651.979999999996</v>
      </c>
      <c r="J54" s="121">
        <v>37974.639999999999</v>
      </c>
      <c r="K54" s="121">
        <v>41570.76</v>
      </c>
      <c r="L54" s="121">
        <v>898238.65999999992</v>
      </c>
      <c r="M54" s="121"/>
      <c r="N54" s="121"/>
      <c r="O54" s="121"/>
      <c r="P54" s="121"/>
    </row>
    <row r="55" spans="1:16" x14ac:dyDescent="0.2">
      <c r="A55" s="207">
        <v>7</v>
      </c>
      <c r="B55" s="35" t="s">
        <v>8</v>
      </c>
      <c r="C55" s="73"/>
      <c r="D55" s="19">
        <v>594877.14</v>
      </c>
      <c r="E55" s="19">
        <v>324509.89999999997</v>
      </c>
      <c r="F55" s="19">
        <v>419393.26</v>
      </c>
      <c r="G55" s="19">
        <v>424269.56</v>
      </c>
      <c r="H55" s="19">
        <v>432228.94</v>
      </c>
      <c r="I55" s="19">
        <v>450475.74</v>
      </c>
      <c r="J55" s="19">
        <v>493670.32</v>
      </c>
      <c r="K55" s="19">
        <v>540419.88</v>
      </c>
      <c r="L55" s="19"/>
      <c r="M55" s="19"/>
      <c r="N55" s="19"/>
      <c r="O55" s="19"/>
      <c r="P55" s="19"/>
    </row>
    <row r="56" spans="1:16" x14ac:dyDescent="0.2">
      <c r="A56" s="119">
        <v>8</v>
      </c>
      <c r="B56" s="106" t="s">
        <v>9</v>
      </c>
      <c r="C56" s="120"/>
      <c r="D56" s="121">
        <v>991461.9</v>
      </c>
      <c r="E56" s="121">
        <v>811274.75</v>
      </c>
      <c r="F56" s="121">
        <v>1048483.15</v>
      </c>
      <c r="G56" s="121">
        <v>1060673.8999999999</v>
      </c>
      <c r="H56" s="121">
        <v>1080572.3499999999</v>
      </c>
      <c r="I56" s="121">
        <v>1126189.3499999999</v>
      </c>
      <c r="J56" s="121">
        <v>1234175.8</v>
      </c>
      <c r="K56" s="121">
        <v>1351049.7</v>
      </c>
      <c r="L56" s="121">
        <v>1424036.9</v>
      </c>
      <c r="M56" s="121"/>
      <c r="N56" s="121"/>
      <c r="O56" s="121"/>
      <c r="P56" s="121"/>
    </row>
    <row r="57" spans="1:16" x14ac:dyDescent="0.2">
      <c r="A57" s="207">
        <v>9</v>
      </c>
      <c r="B57" s="35" t="s">
        <v>10</v>
      </c>
      <c r="C57" s="73"/>
      <c r="D57" s="19"/>
      <c r="E57" s="19">
        <v>2664722.5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x14ac:dyDescent="0.2">
      <c r="A58" s="119">
        <v>10</v>
      </c>
      <c r="B58" s="106" t="s">
        <v>11</v>
      </c>
      <c r="C58" s="120"/>
      <c r="D58" s="121">
        <v>396584.76</v>
      </c>
      <c r="E58" s="121">
        <v>324509.89999999997</v>
      </c>
      <c r="F58" s="121">
        <v>419393.26</v>
      </c>
      <c r="G58" s="121">
        <v>424269.56</v>
      </c>
      <c r="H58" s="121">
        <v>432228.94</v>
      </c>
      <c r="I58" s="121">
        <v>450475.74</v>
      </c>
      <c r="J58" s="121">
        <v>493670.32</v>
      </c>
      <c r="K58" s="121">
        <v>540419.88</v>
      </c>
      <c r="L58" s="121"/>
      <c r="M58" s="121"/>
      <c r="N58" s="121"/>
      <c r="O58" s="121"/>
      <c r="P58" s="121"/>
    </row>
    <row r="59" spans="1:16" x14ac:dyDescent="0.2">
      <c r="A59" s="207">
        <v>11</v>
      </c>
      <c r="B59" s="35" t="s">
        <v>12</v>
      </c>
      <c r="C59" s="73">
        <v>369134.6999999999</v>
      </c>
      <c r="D59" s="19">
        <v>228798.9</v>
      </c>
      <c r="E59" s="19">
        <v>187217.25</v>
      </c>
      <c r="F59" s="19">
        <v>241957.65</v>
      </c>
      <c r="G59" s="19">
        <v>326361.2</v>
      </c>
      <c r="H59" s="19">
        <v>332483.8</v>
      </c>
      <c r="I59" s="19">
        <v>346519.8</v>
      </c>
      <c r="J59" s="19">
        <v>379746.39999999997</v>
      </c>
      <c r="K59" s="19">
        <v>311780.7</v>
      </c>
      <c r="L59" s="19"/>
      <c r="M59" s="19"/>
      <c r="N59" s="19"/>
      <c r="O59" s="19"/>
      <c r="P59" s="19"/>
    </row>
    <row r="60" spans="1:16" x14ac:dyDescent="0.2">
      <c r="A60" s="119">
        <v>12</v>
      </c>
      <c r="B60" s="106" t="s">
        <v>13</v>
      </c>
      <c r="C60" s="120"/>
      <c r="D60" s="121"/>
      <c r="E60" s="121">
        <v>2664722.5</v>
      </c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</row>
    <row r="61" spans="1:16" x14ac:dyDescent="0.2">
      <c r="A61" s="207">
        <v>13</v>
      </c>
      <c r="B61" s="35" t="s">
        <v>14</v>
      </c>
      <c r="C61" s="73"/>
      <c r="D61" s="19">
        <v>305065.2</v>
      </c>
      <c r="E61" s="19">
        <v>249623</v>
      </c>
      <c r="F61" s="19">
        <v>419393.26</v>
      </c>
      <c r="G61" s="19">
        <v>424269.56</v>
      </c>
      <c r="H61" s="19">
        <v>332483.8</v>
      </c>
      <c r="I61" s="19">
        <v>450475.74</v>
      </c>
      <c r="J61" s="19">
        <v>379746.39999999997</v>
      </c>
      <c r="K61" s="19">
        <v>540419.88</v>
      </c>
      <c r="L61" s="19"/>
      <c r="M61" s="19"/>
      <c r="N61" s="19"/>
      <c r="O61" s="19"/>
      <c r="P61" s="19"/>
    </row>
    <row r="62" spans="1:16" x14ac:dyDescent="0.2">
      <c r="A62" s="119">
        <v>14</v>
      </c>
      <c r="B62" s="106" t="s">
        <v>15</v>
      </c>
      <c r="C62" s="120"/>
      <c r="D62" s="121">
        <v>137279.34</v>
      </c>
      <c r="E62" s="121">
        <v>112330.34999999999</v>
      </c>
      <c r="F62" s="121">
        <v>145174.59</v>
      </c>
      <c r="G62" s="121">
        <v>146862.54</v>
      </c>
      <c r="H62" s="121">
        <v>149617.71</v>
      </c>
      <c r="I62" s="121">
        <v>155933.91</v>
      </c>
      <c r="J62" s="121">
        <v>113923.92</v>
      </c>
      <c r="K62" s="121">
        <v>124712.28</v>
      </c>
      <c r="L62" s="121"/>
      <c r="M62" s="121"/>
      <c r="N62" s="121"/>
      <c r="O62" s="121"/>
      <c r="P62" s="121"/>
    </row>
    <row r="63" spans="1:16" x14ac:dyDescent="0.2">
      <c r="A63" s="207">
        <v>15</v>
      </c>
      <c r="B63" s="35" t="s">
        <v>16</v>
      </c>
      <c r="C63" s="73"/>
      <c r="D63" s="19">
        <v>30506.52</v>
      </c>
      <c r="E63" s="19">
        <v>24962.3</v>
      </c>
      <c r="F63" s="19">
        <v>32261.02</v>
      </c>
      <c r="G63" s="19">
        <v>32636.12</v>
      </c>
      <c r="H63" s="19">
        <v>33248.379999999997</v>
      </c>
      <c r="I63" s="19">
        <v>34651.979999999996</v>
      </c>
      <c r="J63" s="19">
        <v>37974.639999999999</v>
      </c>
      <c r="K63" s="19">
        <v>1039269</v>
      </c>
      <c r="L63" s="19"/>
      <c r="M63" s="19"/>
      <c r="N63" s="19"/>
      <c r="O63" s="19"/>
      <c r="P63" s="19"/>
    </row>
    <row r="64" spans="1:16" x14ac:dyDescent="0.2">
      <c r="A64" s="119">
        <v>16</v>
      </c>
      <c r="B64" s="106" t="s">
        <v>17</v>
      </c>
      <c r="C64" s="120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</row>
    <row r="65" spans="1:16" x14ac:dyDescent="0.2">
      <c r="A65" s="207">
        <v>17</v>
      </c>
      <c r="B65" s="35" t="s">
        <v>18</v>
      </c>
      <c r="C65" s="73">
        <v>56410.2</v>
      </c>
      <c r="D65" s="19">
        <v>30506.52</v>
      </c>
      <c r="E65" s="19">
        <v>24962.3</v>
      </c>
      <c r="F65" s="19">
        <v>32261.02</v>
      </c>
      <c r="G65" s="19">
        <v>32636.12</v>
      </c>
      <c r="H65" s="19">
        <v>33248.379999999997</v>
      </c>
      <c r="I65" s="19">
        <v>34651.979999999996</v>
      </c>
      <c r="J65" s="19">
        <v>37974.639999999999</v>
      </c>
      <c r="K65" s="19">
        <v>41570.76</v>
      </c>
      <c r="L65" s="19"/>
      <c r="M65" s="19"/>
      <c r="N65" s="19"/>
      <c r="O65" s="19"/>
      <c r="P65" s="19"/>
    </row>
    <row r="66" spans="1:16" x14ac:dyDescent="0.2">
      <c r="A66" s="119">
        <v>18</v>
      </c>
      <c r="B66" s="106" t="s">
        <v>19</v>
      </c>
      <c r="C66" s="120"/>
      <c r="D66" s="121">
        <v>594877.14</v>
      </c>
      <c r="E66" s="121">
        <v>486764.85</v>
      </c>
      <c r="F66" s="121">
        <v>629089.89</v>
      </c>
      <c r="G66" s="121">
        <v>636404.34</v>
      </c>
      <c r="H66" s="121">
        <v>648343.41</v>
      </c>
      <c r="I66" s="121">
        <v>675713.61</v>
      </c>
      <c r="J66" s="121">
        <v>740505.48</v>
      </c>
      <c r="K66" s="121">
        <v>810629.82</v>
      </c>
      <c r="L66" s="121"/>
      <c r="M66" s="121"/>
      <c r="N66" s="121"/>
      <c r="O66" s="121"/>
      <c r="P66" s="121"/>
    </row>
    <row r="67" spans="1:16" x14ac:dyDescent="0.2">
      <c r="A67" s="207">
        <v>19</v>
      </c>
      <c r="B67" s="35" t="s">
        <v>20</v>
      </c>
      <c r="C67" s="73">
        <v>108072.36</v>
      </c>
      <c r="D67" s="19">
        <v>30506.52</v>
      </c>
      <c r="E67" s="19">
        <v>24962.3</v>
      </c>
      <c r="F67" s="19">
        <v>32261.02</v>
      </c>
      <c r="G67" s="19">
        <v>32636.12</v>
      </c>
      <c r="H67" s="19">
        <v>33248.379999999997</v>
      </c>
      <c r="I67" s="19">
        <v>34651.979999999996</v>
      </c>
      <c r="J67" s="19">
        <v>37974.639999999999</v>
      </c>
      <c r="K67" s="19">
        <v>41570.76</v>
      </c>
      <c r="L67" s="19"/>
      <c r="M67" s="19"/>
      <c r="N67" s="19"/>
      <c r="O67" s="19"/>
      <c r="P67" s="19"/>
    </row>
    <row r="68" spans="1:16" x14ac:dyDescent="0.2">
      <c r="A68" s="119">
        <v>20</v>
      </c>
      <c r="B68" s="106" t="s">
        <v>21</v>
      </c>
      <c r="C68" s="120">
        <v>601955.64</v>
      </c>
      <c r="D68" s="121">
        <v>594877.14</v>
      </c>
      <c r="E68" s="121">
        <v>486764.85</v>
      </c>
      <c r="F68" s="121">
        <v>629089.89</v>
      </c>
      <c r="G68" s="121">
        <v>636404.34</v>
      </c>
      <c r="H68" s="121">
        <v>648343.41</v>
      </c>
      <c r="I68" s="121">
        <v>675713.61</v>
      </c>
      <c r="J68" s="121">
        <v>740505.48</v>
      </c>
      <c r="K68" s="121">
        <v>810629.82</v>
      </c>
      <c r="L68" s="121"/>
      <c r="M68" s="121"/>
      <c r="N68" s="121"/>
      <c r="O68" s="121"/>
      <c r="P68" s="121"/>
    </row>
    <row r="69" spans="1:16" x14ac:dyDescent="0.2">
      <c r="A69" s="207">
        <v>21</v>
      </c>
      <c r="B69" s="35" t="s">
        <v>22</v>
      </c>
      <c r="C69" s="73">
        <v>138912.83999999997</v>
      </c>
      <c r="D69" s="19">
        <v>137279.34</v>
      </c>
      <c r="E69" s="19">
        <v>112330.34999999999</v>
      </c>
      <c r="F69" s="19">
        <v>145174.59</v>
      </c>
      <c r="G69" s="19">
        <v>146862.54</v>
      </c>
      <c r="H69" s="19">
        <v>149617.71</v>
      </c>
      <c r="I69" s="19">
        <v>155933.91</v>
      </c>
      <c r="J69" s="19">
        <v>170885.88</v>
      </c>
      <c r="K69" s="19">
        <v>187068.41999999998</v>
      </c>
      <c r="L69" s="19"/>
      <c r="M69" s="19"/>
      <c r="N69" s="19"/>
      <c r="O69" s="19"/>
      <c r="P69" s="19"/>
    </row>
    <row r="70" spans="1:16" x14ac:dyDescent="0.2">
      <c r="A70" s="119">
        <v>22</v>
      </c>
      <c r="B70" s="106" t="s">
        <v>23</v>
      </c>
      <c r="C70" s="120">
        <v>231521.4</v>
      </c>
      <c r="D70" s="121">
        <v>228798.9</v>
      </c>
      <c r="E70" s="121">
        <v>187217.25</v>
      </c>
      <c r="F70" s="121">
        <v>241957.65</v>
      </c>
      <c r="G70" s="121">
        <v>244770.9</v>
      </c>
      <c r="H70" s="121">
        <v>249362.85</v>
      </c>
      <c r="I70" s="121">
        <v>259889.85</v>
      </c>
      <c r="J70" s="121">
        <v>284809.8</v>
      </c>
      <c r="K70" s="121">
        <v>311780.7</v>
      </c>
      <c r="L70" s="121"/>
      <c r="M70" s="121"/>
      <c r="N70" s="121"/>
      <c r="O70" s="121"/>
      <c r="P70" s="121"/>
    </row>
    <row r="71" spans="1:16" x14ac:dyDescent="0.2">
      <c r="A71" s="207">
        <v>23</v>
      </c>
      <c r="B71" s="35" t="s">
        <v>24</v>
      </c>
      <c r="C71" s="73"/>
      <c r="D71" s="19">
        <v>137279.34</v>
      </c>
      <c r="E71" s="19">
        <v>112330.34999999999</v>
      </c>
      <c r="F71" s="19">
        <v>145174.59</v>
      </c>
      <c r="G71" s="19">
        <v>146862.54</v>
      </c>
      <c r="H71" s="19">
        <v>149617.71</v>
      </c>
      <c r="I71" s="19">
        <v>155933.91</v>
      </c>
      <c r="J71" s="19">
        <v>170885.88</v>
      </c>
      <c r="K71" s="19">
        <v>124712.28</v>
      </c>
      <c r="L71" s="19"/>
      <c r="M71" s="19"/>
      <c r="N71" s="19"/>
      <c r="O71" s="19"/>
      <c r="P71" s="19"/>
    </row>
    <row r="72" spans="1:16" x14ac:dyDescent="0.2">
      <c r="A72" s="119">
        <v>24</v>
      </c>
      <c r="B72" s="106" t="s">
        <v>25</v>
      </c>
      <c r="C72" s="120"/>
      <c r="D72" s="121">
        <v>1921910.76</v>
      </c>
      <c r="E72" s="121">
        <v>1572624.9</v>
      </c>
      <c r="F72" s="121">
        <v>2032444.26</v>
      </c>
      <c r="G72" s="121">
        <v>2056075.56</v>
      </c>
      <c r="H72" s="121">
        <v>2094647.94</v>
      </c>
      <c r="I72" s="121">
        <v>2183074.7399999998</v>
      </c>
      <c r="J72" s="121">
        <v>2392402.3199999998</v>
      </c>
      <c r="K72" s="121">
        <v>2618957.88</v>
      </c>
      <c r="L72" s="121"/>
      <c r="M72" s="121"/>
      <c r="N72" s="121"/>
      <c r="O72" s="121"/>
      <c r="P72" s="121"/>
    </row>
    <row r="73" spans="1:16" x14ac:dyDescent="0.2">
      <c r="A73" s="207">
        <v>25</v>
      </c>
      <c r="B73" s="35" t="s">
        <v>26</v>
      </c>
      <c r="C73" s="73"/>
      <c r="D73" s="19">
        <v>305065.2</v>
      </c>
      <c r="E73" s="19">
        <v>249623</v>
      </c>
      <c r="F73" s="19">
        <v>322610.2</v>
      </c>
      <c r="G73" s="19">
        <v>326361.2</v>
      </c>
      <c r="H73" s="19">
        <v>332483.8</v>
      </c>
      <c r="I73" s="19">
        <v>346519.8</v>
      </c>
      <c r="J73" s="19">
        <v>379746.39999999997</v>
      </c>
      <c r="K73" s="19">
        <v>311780.7</v>
      </c>
      <c r="L73" s="19"/>
      <c r="M73" s="19"/>
      <c r="N73" s="19"/>
      <c r="O73" s="19"/>
      <c r="P73" s="19"/>
    </row>
    <row r="74" spans="1:16" x14ac:dyDescent="0.2">
      <c r="A74" s="119">
        <v>26</v>
      </c>
      <c r="B74" s="106" t="s">
        <v>27</v>
      </c>
      <c r="C74" s="120">
        <v>30869.52</v>
      </c>
      <c r="D74" s="121">
        <v>30506.52</v>
      </c>
      <c r="E74" s="121">
        <v>24962.3</v>
      </c>
      <c r="F74" s="121">
        <v>32261.02</v>
      </c>
      <c r="G74" s="121">
        <v>32636.12</v>
      </c>
      <c r="H74" s="121">
        <v>33248.379999999997</v>
      </c>
      <c r="I74" s="121">
        <v>34651.979999999996</v>
      </c>
      <c r="J74" s="121">
        <v>37974.639999999999</v>
      </c>
      <c r="K74" s="121">
        <v>41570.76</v>
      </c>
      <c r="L74" s="121"/>
      <c r="M74" s="121"/>
      <c r="N74" s="121"/>
      <c r="O74" s="121"/>
      <c r="P74" s="121"/>
    </row>
    <row r="75" spans="1:16" x14ac:dyDescent="0.2">
      <c r="A75" s="207">
        <v>27</v>
      </c>
      <c r="B75" s="35"/>
      <c r="C75" s="73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x14ac:dyDescent="0.2">
      <c r="A76" s="119">
        <v>28</v>
      </c>
      <c r="B76" s="106"/>
      <c r="C76" s="120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</row>
    <row r="77" spans="1:16" x14ac:dyDescent="0.2">
      <c r="A77" s="207">
        <v>29</v>
      </c>
      <c r="B77" s="35"/>
      <c r="C77" s="73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x14ac:dyDescent="0.2">
      <c r="A78" s="119">
        <v>30</v>
      </c>
      <c r="B78" s="106"/>
      <c r="C78" s="120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</row>
    <row r="79" spans="1:16" x14ac:dyDescent="0.2">
      <c r="A79" s="207"/>
      <c r="B79" s="35"/>
      <c r="C79" s="73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x14ac:dyDescent="0.2">
      <c r="A80" s="119"/>
      <c r="B80" s="106"/>
      <c r="C80" s="120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</row>
    <row r="81" spans="1:18" x14ac:dyDescent="0.2">
      <c r="A81" s="207"/>
      <c r="B81" s="35"/>
      <c r="C81" s="73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8" x14ac:dyDescent="0.2">
      <c r="A82" s="213">
        <v>1</v>
      </c>
      <c r="B82" s="214" t="s">
        <v>35</v>
      </c>
      <c r="C82" s="122"/>
      <c r="D82" s="123">
        <v>16794600</v>
      </c>
      <c r="E82" s="123"/>
      <c r="F82" s="124"/>
      <c r="G82" s="123"/>
      <c r="H82" s="123"/>
      <c r="I82" s="123"/>
      <c r="J82" s="123"/>
      <c r="K82" s="123"/>
      <c r="L82" s="123"/>
      <c r="M82" s="123"/>
      <c r="N82" s="123"/>
      <c r="O82" s="123"/>
      <c r="P82" s="123"/>
    </row>
    <row r="83" spans="1:18" x14ac:dyDescent="0.2">
      <c r="A83" s="207">
        <v>2</v>
      </c>
      <c r="B83" s="215" t="s">
        <v>29</v>
      </c>
      <c r="C83" s="73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8" ht="13.5" thickBot="1" x14ac:dyDescent="0.25">
      <c r="A84" s="213"/>
      <c r="B84" s="214"/>
      <c r="C84" s="122"/>
      <c r="D84" s="123"/>
      <c r="E84" s="123"/>
      <c r="F84" s="124"/>
      <c r="G84" s="123"/>
      <c r="H84" s="123"/>
      <c r="I84" s="123"/>
      <c r="J84" s="123"/>
      <c r="K84" s="123"/>
      <c r="L84" s="123"/>
      <c r="M84" s="123"/>
      <c r="N84" s="123"/>
      <c r="O84" s="123"/>
      <c r="P84" s="123"/>
    </row>
    <row r="85" spans="1:18" ht="13.5" thickBot="1" x14ac:dyDescent="0.25">
      <c r="B85" s="95"/>
      <c r="C85" s="125">
        <f t="shared" ref="C85:P85" si="1">SUM(C49:C82)</f>
        <v>1938180.42</v>
      </c>
      <c r="D85" s="126">
        <f t="shared" si="1"/>
        <v>24482243.039999999</v>
      </c>
      <c r="E85" s="126">
        <f t="shared" si="1"/>
        <v>11457689.65</v>
      </c>
      <c r="F85" s="126">
        <f t="shared" si="1"/>
        <v>8016863.4699999988</v>
      </c>
      <c r="G85" s="126">
        <f t="shared" si="1"/>
        <v>8191666.120000001</v>
      </c>
      <c r="H85" s="126">
        <f t="shared" si="1"/>
        <v>8245598.2399999984</v>
      </c>
      <c r="I85" s="126">
        <f t="shared" si="1"/>
        <v>8697646.9800000023</v>
      </c>
      <c r="J85" s="126">
        <f t="shared" si="1"/>
        <v>9360748.7599999979</v>
      </c>
      <c r="K85" s="126">
        <f t="shared" si="1"/>
        <v>11099392.92</v>
      </c>
      <c r="L85" s="126">
        <f t="shared" si="1"/>
        <v>2760440.76</v>
      </c>
      <c r="M85" s="126">
        <f t="shared" si="1"/>
        <v>0</v>
      </c>
      <c r="N85" s="126">
        <f t="shared" si="1"/>
        <v>0</v>
      </c>
      <c r="O85" s="126">
        <f t="shared" si="1"/>
        <v>0</v>
      </c>
      <c r="P85" s="131">
        <f t="shared" si="1"/>
        <v>0</v>
      </c>
      <c r="Q85">
        <f>SUM(D85:P85)</f>
        <v>92312289.939999998</v>
      </c>
    </row>
    <row r="86" spans="1:18" x14ac:dyDescent="0.2">
      <c r="B86" s="160"/>
      <c r="C86" s="160"/>
      <c r="D86" s="234"/>
      <c r="E86" s="235"/>
      <c r="F86" s="235"/>
      <c r="G86" s="236"/>
      <c r="H86" s="235"/>
      <c r="I86" s="160"/>
      <c r="J86" s="160"/>
      <c r="K86" s="160"/>
      <c r="L86" s="160"/>
      <c r="M86" s="160"/>
      <c r="N86" s="160"/>
      <c r="O86" s="9"/>
      <c r="P86" s="9"/>
    </row>
    <row r="87" spans="1:18" ht="13.5" thickBot="1" x14ac:dyDescent="0.25">
      <c r="B87" s="160"/>
      <c r="C87" s="160"/>
      <c r="D87" s="31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9"/>
      <c r="P87" s="9"/>
    </row>
    <row r="88" spans="1:18" ht="15" customHeight="1" x14ac:dyDescent="0.2">
      <c r="B88" s="127" t="s">
        <v>36</v>
      </c>
      <c r="C88" s="237" t="s">
        <v>37</v>
      </c>
      <c r="D88" s="239" t="s">
        <v>38</v>
      </c>
      <c r="E88" s="237" t="s">
        <v>39</v>
      </c>
      <c r="F88" s="239" t="s">
        <v>40</v>
      </c>
      <c r="G88" s="237" t="s">
        <v>41</v>
      </c>
      <c r="H88" s="239" t="s">
        <v>42</v>
      </c>
      <c r="I88" s="32"/>
      <c r="J88" s="22"/>
      <c r="K88" s="22"/>
      <c r="L88" s="22"/>
      <c r="M88" s="22"/>
      <c r="N88" s="22"/>
      <c r="O88" s="22"/>
      <c r="P88" s="22"/>
    </row>
    <row r="89" spans="1:18" ht="13.5" customHeight="1" thickBot="1" x14ac:dyDescent="0.25">
      <c r="B89" s="128" t="s">
        <v>33</v>
      </c>
      <c r="C89" s="238"/>
      <c r="D89" s="240"/>
      <c r="E89" s="238"/>
      <c r="F89" s="240"/>
      <c r="G89" s="238"/>
      <c r="H89" s="240"/>
      <c r="I89" s="33"/>
      <c r="J89" s="33"/>
      <c r="K89" s="33"/>
      <c r="L89" s="33"/>
      <c r="M89" s="9"/>
      <c r="N89" s="9"/>
      <c r="O89" s="9"/>
      <c r="P89" s="9"/>
    </row>
    <row r="90" spans="1:18" x14ac:dyDescent="0.2">
      <c r="A90">
        <v>1</v>
      </c>
      <c r="B90" s="217" t="s">
        <v>28</v>
      </c>
      <c r="C90" s="130">
        <v>922500</v>
      </c>
      <c r="D90" s="218">
        <v>-922500</v>
      </c>
      <c r="E90" s="130">
        <v>1600125</v>
      </c>
      <c r="F90" s="218">
        <v>-1600125</v>
      </c>
      <c r="G90" s="130">
        <v>16794600</v>
      </c>
      <c r="H90" s="218"/>
      <c r="I90" s="160"/>
      <c r="J90" s="160"/>
      <c r="K90" s="160"/>
      <c r="L90" s="160"/>
      <c r="M90" s="160"/>
      <c r="N90" s="160"/>
      <c r="O90" s="160"/>
      <c r="P90" s="160"/>
    </row>
    <row r="91" spans="1:18" x14ac:dyDescent="0.2">
      <c r="A91">
        <v>2</v>
      </c>
      <c r="B91" s="219" t="s">
        <v>29</v>
      </c>
      <c r="C91" s="129"/>
      <c r="D91" s="218"/>
      <c r="E91" s="129"/>
      <c r="F91" s="218"/>
      <c r="G91" s="129"/>
      <c r="H91" s="218"/>
      <c r="I91"/>
      <c r="J91"/>
      <c r="K91"/>
      <c r="L91"/>
      <c r="M91"/>
      <c r="N91"/>
      <c r="O91"/>
      <c r="P91"/>
    </row>
    <row r="92" spans="1:18" x14ac:dyDescent="0.2">
      <c r="B92" s="160"/>
      <c r="C92" s="160"/>
      <c r="D92" s="160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8" ht="13.5" thickBot="1" x14ac:dyDescent="0.25">
      <c r="B93" s="220"/>
      <c r="C93" s="220"/>
      <c r="D93" s="220"/>
      <c r="E93" s="23"/>
      <c r="F93" s="23"/>
      <c r="G93" s="23"/>
      <c r="H93" s="23"/>
      <c r="I93" s="8"/>
      <c r="J93" s="8"/>
      <c r="K93" s="8"/>
      <c r="L93" s="8"/>
      <c r="M93" s="8"/>
      <c r="N93" s="8"/>
      <c r="O93" s="8"/>
      <c r="P93" s="8"/>
    </row>
    <row r="94" spans="1:18" x14ac:dyDescent="0.2">
      <c r="B94"/>
      <c r="C94"/>
      <c r="D94"/>
      <c r="E94" s="8"/>
      <c r="F94" s="8"/>
      <c r="G94" s="8"/>
      <c r="H94" s="8"/>
      <c r="I94"/>
      <c r="J94"/>
      <c r="K94"/>
      <c r="L94"/>
      <c r="M94"/>
      <c r="N94"/>
      <c r="O94"/>
      <c r="P94" s="96"/>
      <c r="Q94" s="96"/>
      <c r="R94" s="97"/>
    </row>
    <row r="95" spans="1:18" ht="13.5" thickBot="1" x14ac:dyDescent="0.25">
      <c r="B95" s="160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</row>
    <row r="96" spans="1:18" ht="15" x14ac:dyDescent="0.25">
      <c r="A96" s="74"/>
      <c r="B96" s="75" t="s">
        <v>43</v>
      </c>
      <c r="C96" s="172">
        <v>45474</v>
      </c>
      <c r="D96" s="172">
        <v>45505</v>
      </c>
      <c r="E96" s="172">
        <v>45536</v>
      </c>
      <c r="F96" s="172">
        <v>45566</v>
      </c>
      <c r="G96" s="172">
        <v>45597</v>
      </c>
      <c r="H96" s="172">
        <v>45627</v>
      </c>
      <c r="I96" s="172">
        <v>45658</v>
      </c>
      <c r="J96" s="172">
        <v>45689</v>
      </c>
      <c r="K96" s="172">
        <v>45717</v>
      </c>
      <c r="L96" s="172">
        <v>45748</v>
      </c>
      <c r="M96" s="172">
        <v>45778</v>
      </c>
      <c r="N96" s="172">
        <v>45809</v>
      </c>
      <c r="O96" s="76"/>
      <c r="P96" s="76"/>
      <c r="Q96" s="39"/>
    </row>
    <row r="97" spans="1:17" ht="15.75" thickBot="1" x14ac:dyDescent="0.3">
      <c r="A97" s="77"/>
      <c r="B97" s="78"/>
      <c r="C97" s="72" t="s">
        <v>44</v>
      </c>
      <c r="D97" s="72" t="s">
        <v>44</v>
      </c>
      <c r="E97" s="72" t="s">
        <v>44</v>
      </c>
      <c r="F97" s="72" t="s">
        <v>44</v>
      </c>
      <c r="G97" s="72" t="s">
        <v>44</v>
      </c>
      <c r="H97" s="72" t="s">
        <v>44</v>
      </c>
      <c r="I97" s="72" t="s">
        <v>44</v>
      </c>
      <c r="J97" s="72" t="s">
        <v>44</v>
      </c>
      <c r="K97" s="72" t="s">
        <v>44</v>
      </c>
      <c r="L97" s="72" t="s">
        <v>44</v>
      </c>
      <c r="M97" s="72" t="s">
        <v>44</v>
      </c>
      <c r="N97" s="72" t="s">
        <v>44</v>
      </c>
      <c r="O97" s="79"/>
      <c r="P97" s="79"/>
      <c r="Q97" s="40" t="s">
        <v>45</v>
      </c>
    </row>
    <row r="98" spans="1:17" x14ac:dyDescent="0.2">
      <c r="A98" s="36">
        <v>1</v>
      </c>
      <c r="B98" s="101" t="s">
        <v>2</v>
      </c>
      <c r="C98" s="98">
        <v>30506.52</v>
      </c>
      <c r="D98" s="99">
        <v>24962.300000000003</v>
      </c>
      <c r="E98" s="99"/>
      <c r="F98" s="99">
        <v>64897.14</v>
      </c>
      <c r="G98" s="99">
        <v>33248.379999999997</v>
      </c>
      <c r="H98" s="99"/>
      <c r="I98" s="99">
        <v>34651.980000000003</v>
      </c>
      <c r="J98" s="99"/>
      <c r="K98" s="99">
        <v>41570.759999999995</v>
      </c>
      <c r="L98" s="99"/>
      <c r="M98" s="99"/>
      <c r="N98" s="99"/>
      <c r="O98" s="99"/>
      <c r="P98" s="99"/>
      <c r="Q98" s="100">
        <f>SUM(C98:P98)</f>
        <v>229837.08000000002</v>
      </c>
    </row>
    <row r="99" spans="1:17" x14ac:dyDescent="0.2">
      <c r="A99" s="37">
        <v>2</v>
      </c>
      <c r="B99" s="38" t="s">
        <v>3</v>
      </c>
      <c r="C99" s="173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  <c r="Q99" s="41">
        <f t="shared" ref="Q99:Q133" si="2">SUM(C99:P99)</f>
        <v>0</v>
      </c>
    </row>
    <row r="100" spans="1:17" x14ac:dyDescent="0.2">
      <c r="A100" s="36">
        <v>3</v>
      </c>
      <c r="B100" s="101" t="s">
        <v>4</v>
      </c>
      <c r="C100" s="176">
        <v>228798.9</v>
      </c>
      <c r="D100" s="177">
        <v>187217.25</v>
      </c>
      <c r="E100" s="177">
        <v>241957.65</v>
      </c>
      <c r="F100" s="177">
        <v>244770.90000000002</v>
      </c>
      <c r="G100" s="177"/>
      <c r="H100" s="177">
        <v>249362.85</v>
      </c>
      <c r="I100" s="177">
        <v>259889.85</v>
      </c>
      <c r="J100" s="177">
        <v>596590.5</v>
      </c>
      <c r="K100" s="177"/>
      <c r="L100" s="177"/>
      <c r="M100" s="177"/>
      <c r="N100" s="177"/>
      <c r="O100" s="177"/>
      <c r="P100" s="178"/>
      <c r="Q100" s="100">
        <f t="shared" si="2"/>
        <v>2008587.9000000001</v>
      </c>
    </row>
    <row r="101" spans="1:17" x14ac:dyDescent="0.2">
      <c r="A101" s="37">
        <v>4</v>
      </c>
      <c r="B101" s="38" t="s">
        <v>5</v>
      </c>
      <c r="C101" s="173">
        <v>305065.2</v>
      </c>
      <c r="D101" s="174">
        <v>249623</v>
      </c>
      <c r="E101" s="174">
        <v>322610.2</v>
      </c>
      <c r="F101" s="174">
        <v>326361.19999999995</v>
      </c>
      <c r="G101" s="174"/>
      <c r="H101" s="174">
        <v>679003.6</v>
      </c>
      <c r="I101" s="174">
        <v>379746.4</v>
      </c>
      <c r="J101" s="174">
        <v>415707.6</v>
      </c>
      <c r="K101" s="174">
        <v>438165.2</v>
      </c>
      <c r="L101" s="174"/>
      <c r="M101" s="174"/>
      <c r="N101" s="174"/>
      <c r="O101" s="174"/>
      <c r="P101" s="175"/>
      <c r="Q101" s="41">
        <f t="shared" si="2"/>
        <v>3116282.4</v>
      </c>
    </row>
    <row r="102" spans="1:17" x14ac:dyDescent="0.2">
      <c r="A102" s="36">
        <v>5</v>
      </c>
      <c r="B102" s="101" t="s">
        <v>6</v>
      </c>
      <c r="C102" s="176">
        <v>401303.76</v>
      </c>
      <c r="D102" s="177">
        <v>396584.76</v>
      </c>
      <c r="E102" s="177">
        <v>324509.90000000002</v>
      </c>
      <c r="F102" s="177">
        <v>419393.26</v>
      </c>
      <c r="G102" s="177">
        <v>424269.56</v>
      </c>
      <c r="H102" s="177">
        <v>432228.94</v>
      </c>
      <c r="I102" s="177">
        <v>450475.74</v>
      </c>
      <c r="J102" s="177">
        <v>1034090.2</v>
      </c>
      <c r="K102" s="177"/>
      <c r="L102" s="177"/>
      <c r="M102" s="177"/>
      <c r="N102" s="177"/>
      <c r="O102" s="177"/>
      <c r="P102" s="178"/>
      <c r="Q102" s="100">
        <f t="shared" si="2"/>
        <v>3882856.12</v>
      </c>
    </row>
    <row r="103" spans="1:17" x14ac:dyDescent="0.2">
      <c r="A103" s="37">
        <v>6</v>
      </c>
      <c r="B103" s="38" t="s">
        <v>7</v>
      </c>
      <c r="C103" s="173">
        <v>30506.52</v>
      </c>
      <c r="D103" s="174">
        <v>24962.300000000003</v>
      </c>
      <c r="E103" s="174">
        <v>32261.020000000004</v>
      </c>
      <c r="F103" s="174">
        <v>32636.12</v>
      </c>
      <c r="G103" s="174">
        <v>33248.379999999997</v>
      </c>
      <c r="H103" s="174">
        <v>34651.979999999996</v>
      </c>
      <c r="I103" s="174">
        <v>37974.639999999999</v>
      </c>
      <c r="J103" s="174">
        <v>41570.759999999995</v>
      </c>
      <c r="K103" s="174">
        <v>898238.65999999992</v>
      </c>
      <c r="L103" s="174"/>
      <c r="M103" s="174"/>
      <c r="N103" s="174"/>
      <c r="O103" s="174"/>
      <c r="P103" s="175"/>
      <c r="Q103" s="41">
        <f t="shared" si="2"/>
        <v>1166050.3799999999</v>
      </c>
    </row>
    <row r="104" spans="1:17" x14ac:dyDescent="0.2">
      <c r="A104" s="36">
        <v>7</v>
      </c>
      <c r="B104" s="101" t="s">
        <v>8</v>
      </c>
      <c r="C104" s="98"/>
      <c r="D104" s="99">
        <v>919387.04</v>
      </c>
      <c r="E104" s="99">
        <v>419393.26</v>
      </c>
      <c r="F104" s="99">
        <v>424269.56</v>
      </c>
      <c r="G104" s="99">
        <v>432228.94</v>
      </c>
      <c r="H104" s="99">
        <v>450475.74</v>
      </c>
      <c r="I104" s="99">
        <v>493670.32</v>
      </c>
      <c r="J104" s="99">
        <v>540419.88</v>
      </c>
      <c r="K104" s="99"/>
      <c r="L104" s="99"/>
      <c r="M104" s="99"/>
      <c r="N104" s="99"/>
      <c r="O104" s="99"/>
      <c r="P104" s="99"/>
      <c r="Q104" s="100">
        <f t="shared" si="2"/>
        <v>3679844.7399999998</v>
      </c>
    </row>
    <row r="105" spans="1:17" x14ac:dyDescent="0.2">
      <c r="A105" s="37">
        <v>8</v>
      </c>
      <c r="B105" s="38" t="s">
        <v>9</v>
      </c>
      <c r="C105" s="173">
        <v>991461.9</v>
      </c>
      <c r="D105" s="174">
        <v>811274.75</v>
      </c>
      <c r="E105" s="174">
        <v>1048483.15</v>
      </c>
      <c r="F105" s="174">
        <v>1060673.8999999999</v>
      </c>
      <c r="G105" s="174">
        <v>1080572.3500000001</v>
      </c>
      <c r="H105" s="174">
        <v>1126189.3500000001</v>
      </c>
      <c r="I105" s="174">
        <v>1234175.8</v>
      </c>
      <c r="J105" s="174">
        <v>1351049.7</v>
      </c>
      <c r="K105" s="174">
        <v>1424036.9</v>
      </c>
      <c r="L105" s="174"/>
      <c r="M105" s="174"/>
      <c r="N105" s="174"/>
      <c r="O105" s="174"/>
      <c r="P105" s="175"/>
      <c r="Q105" s="41">
        <f t="shared" si="2"/>
        <v>10127917.800000001</v>
      </c>
    </row>
    <row r="106" spans="1:17" x14ac:dyDescent="0.2">
      <c r="A106" s="36">
        <v>9</v>
      </c>
      <c r="B106" s="101" t="s">
        <v>10</v>
      </c>
      <c r="C106" s="176"/>
      <c r="D106" s="177"/>
      <c r="E106" s="177"/>
      <c r="F106" s="177">
        <v>2664722.5</v>
      </c>
      <c r="G106" s="177"/>
      <c r="H106" s="177"/>
      <c r="I106" s="177"/>
      <c r="J106" s="177"/>
      <c r="K106" s="177"/>
      <c r="L106" s="177"/>
      <c r="M106" s="177"/>
      <c r="N106" s="177"/>
      <c r="O106" s="177"/>
      <c r="P106" s="178"/>
      <c r="Q106" s="100">
        <f t="shared" si="2"/>
        <v>2664722.5</v>
      </c>
    </row>
    <row r="107" spans="1:17" x14ac:dyDescent="0.2">
      <c r="A107" s="37">
        <v>10</v>
      </c>
      <c r="B107" s="38" t="s">
        <v>11</v>
      </c>
      <c r="C107" s="173"/>
      <c r="D107" s="174">
        <v>721094.66</v>
      </c>
      <c r="E107" s="174">
        <v>419393.26</v>
      </c>
      <c r="F107" s="174">
        <v>424269.56</v>
      </c>
      <c r="G107" s="174">
        <v>432228.94</v>
      </c>
      <c r="H107" s="174">
        <v>450475.74</v>
      </c>
      <c r="I107" s="174">
        <v>493670.32</v>
      </c>
      <c r="J107" s="174">
        <v>540419.88</v>
      </c>
      <c r="K107" s="174"/>
      <c r="L107" s="174"/>
      <c r="M107" s="174"/>
      <c r="N107" s="174"/>
      <c r="O107" s="174"/>
      <c r="P107" s="175"/>
      <c r="Q107" s="41">
        <f t="shared" si="2"/>
        <v>3481552.36</v>
      </c>
    </row>
    <row r="108" spans="1:17" x14ac:dyDescent="0.2">
      <c r="A108" s="36">
        <v>11</v>
      </c>
      <c r="B108" s="101" t="s">
        <v>12</v>
      </c>
      <c r="C108" s="176">
        <v>460320.30000000005</v>
      </c>
      <c r="D108" s="177">
        <v>324830.55</v>
      </c>
      <c r="E108" s="177">
        <v>241957.65</v>
      </c>
      <c r="F108" s="177">
        <v>326361.2</v>
      </c>
      <c r="G108" s="177"/>
      <c r="H108" s="177">
        <v>679003.6</v>
      </c>
      <c r="I108" s="177">
        <v>379746.4</v>
      </c>
      <c r="J108" s="177"/>
      <c r="K108" s="177">
        <v>311780.7</v>
      </c>
      <c r="L108" s="177"/>
      <c r="M108" s="177"/>
      <c r="N108" s="177"/>
      <c r="O108" s="177"/>
      <c r="P108" s="178"/>
      <c r="Q108" s="100">
        <f t="shared" si="2"/>
        <v>2724000.4000000004</v>
      </c>
    </row>
    <row r="109" spans="1:17" x14ac:dyDescent="0.2">
      <c r="A109" s="37">
        <v>12</v>
      </c>
      <c r="B109" s="38" t="s">
        <v>13</v>
      </c>
      <c r="C109" s="173"/>
      <c r="D109" s="174">
        <v>2664722.5</v>
      </c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5"/>
      <c r="Q109" s="41">
        <f t="shared" si="2"/>
        <v>2664722.5</v>
      </c>
    </row>
    <row r="110" spans="1:17" x14ac:dyDescent="0.2">
      <c r="A110" s="36">
        <v>13</v>
      </c>
      <c r="B110" s="101" t="s">
        <v>14</v>
      </c>
      <c r="C110" s="98">
        <v>305065.2</v>
      </c>
      <c r="D110" s="99">
        <v>249623</v>
      </c>
      <c r="E110" s="99"/>
      <c r="F110" s="99">
        <v>843662.82</v>
      </c>
      <c r="G110" s="99">
        <v>332483.80000000005</v>
      </c>
      <c r="H110" s="99">
        <v>450475.74</v>
      </c>
      <c r="I110" s="99">
        <v>379746.4</v>
      </c>
      <c r="J110" s="99">
        <v>540419.88</v>
      </c>
      <c r="K110" s="99"/>
      <c r="L110" s="99"/>
      <c r="M110" s="99"/>
      <c r="N110" s="99"/>
      <c r="O110" s="99"/>
      <c r="P110" s="99"/>
      <c r="Q110" s="100">
        <f t="shared" si="2"/>
        <v>3101476.84</v>
      </c>
    </row>
    <row r="111" spans="1:17" x14ac:dyDescent="0.2">
      <c r="A111" s="37">
        <v>14</v>
      </c>
      <c r="B111" s="38" t="s">
        <v>15</v>
      </c>
      <c r="C111" s="173"/>
      <c r="D111" s="174">
        <v>249609.69</v>
      </c>
      <c r="E111" s="174">
        <v>145174.59</v>
      </c>
      <c r="F111" s="174">
        <v>146862.54</v>
      </c>
      <c r="G111" s="174">
        <v>149617.71000000002</v>
      </c>
      <c r="H111" s="174">
        <v>155933.91</v>
      </c>
      <c r="I111" s="174">
        <v>113923.92</v>
      </c>
      <c r="J111" s="174">
        <v>124712.28</v>
      </c>
      <c r="K111" s="174"/>
      <c r="L111" s="174"/>
      <c r="M111" s="174"/>
      <c r="N111" s="174"/>
      <c r="O111" s="174"/>
      <c r="P111" s="175"/>
      <c r="Q111" s="41">
        <f t="shared" si="2"/>
        <v>1085834.6400000001</v>
      </c>
    </row>
    <row r="112" spans="1:17" x14ac:dyDescent="0.2">
      <c r="A112" s="36">
        <v>15</v>
      </c>
      <c r="B112" s="101" t="s">
        <v>16</v>
      </c>
      <c r="C112" s="176">
        <v>30506.52</v>
      </c>
      <c r="D112" s="177">
        <v>24962.300000000003</v>
      </c>
      <c r="E112" s="177">
        <v>32261.020000000004</v>
      </c>
      <c r="F112" s="177">
        <v>32636.12</v>
      </c>
      <c r="G112" s="177">
        <v>33248.379999999997</v>
      </c>
      <c r="H112" s="177">
        <v>34651.980000000003</v>
      </c>
      <c r="I112" s="177">
        <v>37974.639999999999</v>
      </c>
      <c r="J112" s="177">
        <v>1039269</v>
      </c>
      <c r="K112" s="177"/>
      <c r="L112" s="177"/>
      <c r="M112" s="177"/>
      <c r="N112" s="177"/>
      <c r="O112" s="177"/>
      <c r="P112" s="178"/>
      <c r="Q112" s="100">
        <f t="shared" si="2"/>
        <v>1265509.96</v>
      </c>
    </row>
    <row r="113" spans="1:17" x14ac:dyDescent="0.2">
      <c r="A113" s="37">
        <v>16</v>
      </c>
      <c r="B113" s="38" t="s">
        <v>17</v>
      </c>
      <c r="C113" s="173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5"/>
      <c r="Q113" s="41">
        <f t="shared" si="2"/>
        <v>0</v>
      </c>
    </row>
    <row r="114" spans="1:17" x14ac:dyDescent="0.2">
      <c r="A114" s="36">
        <v>17</v>
      </c>
      <c r="B114" s="101" t="s">
        <v>18</v>
      </c>
      <c r="C114" s="176">
        <v>25540.68</v>
      </c>
      <c r="D114" s="177">
        <v>30869.519999999997</v>
      </c>
      <c r="E114" s="177">
        <v>30506.52</v>
      </c>
      <c r="F114" s="177">
        <v>89859.44</v>
      </c>
      <c r="G114" s="177"/>
      <c r="H114" s="177"/>
      <c r="I114" s="177">
        <v>33248.379999999997</v>
      </c>
      <c r="J114" s="177">
        <v>114197.38</v>
      </c>
      <c r="K114" s="177"/>
      <c r="L114" s="177"/>
      <c r="M114" s="177"/>
      <c r="N114" s="177"/>
      <c r="O114" s="177"/>
      <c r="P114" s="178"/>
      <c r="Q114" s="100">
        <f t="shared" si="2"/>
        <v>324221.92000000004</v>
      </c>
    </row>
    <row r="115" spans="1:17" x14ac:dyDescent="0.2">
      <c r="A115" s="37">
        <v>18</v>
      </c>
      <c r="B115" s="38" t="s">
        <v>19</v>
      </c>
      <c r="C115" s="173">
        <v>594877.14</v>
      </c>
      <c r="D115" s="174">
        <v>486764.85</v>
      </c>
      <c r="E115" s="174">
        <v>629089.89</v>
      </c>
      <c r="F115" s="174">
        <v>636404.34</v>
      </c>
      <c r="G115" s="174">
        <v>648343.40999999992</v>
      </c>
      <c r="H115" s="174">
        <v>675713.61</v>
      </c>
      <c r="I115" s="174">
        <v>740505.48</v>
      </c>
      <c r="J115" s="174">
        <v>810629.82</v>
      </c>
      <c r="K115" s="174"/>
      <c r="L115" s="174"/>
      <c r="M115" s="174"/>
      <c r="N115" s="174"/>
      <c r="O115" s="174"/>
      <c r="P115" s="175"/>
      <c r="Q115" s="41">
        <f t="shared" si="2"/>
        <v>5222328.54</v>
      </c>
    </row>
    <row r="116" spans="1:17" x14ac:dyDescent="0.2">
      <c r="A116" s="36">
        <v>19</v>
      </c>
      <c r="B116" s="101" t="s">
        <v>20</v>
      </c>
      <c r="C116" s="98">
        <v>77202.840000000011</v>
      </c>
      <c r="D116" s="99">
        <v>86338.339999999982</v>
      </c>
      <c r="E116" s="99"/>
      <c r="F116" s="99"/>
      <c r="G116" s="99">
        <v>98145.51999999999</v>
      </c>
      <c r="H116" s="99">
        <v>34651.980000000003</v>
      </c>
      <c r="I116" s="99"/>
      <c r="J116" s="99">
        <v>37974.639999999999</v>
      </c>
      <c r="K116" s="99"/>
      <c r="L116" s="99"/>
      <c r="M116" s="99"/>
      <c r="N116" s="99"/>
      <c r="O116" s="99"/>
      <c r="P116" s="99"/>
      <c r="Q116" s="100">
        <f t="shared" si="2"/>
        <v>334313.32</v>
      </c>
    </row>
    <row r="117" spans="1:17" x14ac:dyDescent="0.2">
      <c r="A117" s="37">
        <v>20</v>
      </c>
      <c r="B117" s="38" t="s">
        <v>21</v>
      </c>
      <c r="C117" s="173"/>
      <c r="D117" s="174">
        <v>1683597.63</v>
      </c>
      <c r="E117" s="174">
        <v>629089.89</v>
      </c>
      <c r="F117" s="174">
        <v>346406.92</v>
      </c>
      <c r="G117" s="174">
        <v>648343.40999999992</v>
      </c>
      <c r="H117" s="174"/>
      <c r="I117" s="174">
        <v>1416219.09</v>
      </c>
      <c r="J117" s="174"/>
      <c r="K117" s="174">
        <v>810629.82000000007</v>
      </c>
      <c r="L117" s="174"/>
      <c r="M117" s="174"/>
      <c r="N117" s="174"/>
      <c r="O117" s="174"/>
      <c r="P117" s="175"/>
      <c r="Q117" s="41">
        <f t="shared" si="2"/>
        <v>5534286.7599999998</v>
      </c>
    </row>
    <row r="118" spans="1:17" x14ac:dyDescent="0.2">
      <c r="A118" s="36">
        <v>21</v>
      </c>
      <c r="B118" s="101" t="s">
        <v>22</v>
      </c>
      <c r="C118" s="176"/>
      <c r="D118" s="177"/>
      <c r="E118" s="177"/>
      <c r="F118" s="177">
        <v>533697.12</v>
      </c>
      <c r="G118" s="177">
        <v>296480.25</v>
      </c>
      <c r="H118" s="177"/>
      <c r="I118" s="177"/>
      <c r="J118" s="177">
        <v>513888.21</v>
      </c>
      <c r="K118" s="177"/>
      <c r="L118" s="177"/>
      <c r="M118" s="177"/>
      <c r="N118" s="177"/>
      <c r="O118" s="177"/>
      <c r="P118" s="178"/>
      <c r="Q118" s="100">
        <f t="shared" si="2"/>
        <v>1344065.58</v>
      </c>
    </row>
    <row r="119" spans="1:17" x14ac:dyDescent="0.2">
      <c r="A119" s="37">
        <v>22</v>
      </c>
      <c r="B119" s="38" t="s">
        <v>23</v>
      </c>
      <c r="C119" s="173">
        <v>460320.30000000005</v>
      </c>
      <c r="D119" s="174">
        <v>187217.25</v>
      </c>
      <c r="E119" s="174"/>
      <c r="F119" s="174">
        <v>486728.55</v>
      </c>
      <c r="G119" s="174">
        <v>249362.84999999998</v>
      </c>
      <c r="H119" s="174">
        <v>259889.85</v>
      </c>
      <c r="I119" s="174">
        <v>284809.8</v>
      </c>
      <c r="J119" s="174"/>
      <c r="K119" s="174">
        <v>311780.7</v>
      </c>
      <c r="L119" s="174"/>
      <c r="M119" s="174"/>
      <c r="N119" s="174"/>
      <c r="O119" s="174"/>
      <c r="P119" s="175"/>
      <c r="Q119" s="41">
        <f t="shared" si="2"/>
        <v>2240109.3000000003</v>
      </c>
    </row>
    <row r="120" spans="1:17" x14ac:dyDescent="0.2">
      <c r="A120" s="36">
        <v>23</v>
      </c>
      <c r="B120" s="101" t="s">
        <v>24</v>
      </c>
      <c r="C120" s="176">
        <v>137279.34</v>
      </c>
      <c r="D120" s="177">
        <v>112330.35</v>
      </c>
      <c r="E120" s="177">
        <v>145174.59</v>
      </c>
      <c r="F120" s="177">
        <v>146862.54</v>
      </c>
      <c r="G120" s="177">
        <v>149617.71000000002</v>
      </c>
      <c r="H120" s="177">
        <v>155933.91</v>
      </c>
      <c r="I120" s="177">
        <v>170885.88</v>
      </c>
      <c r="J120" s="177">
        <v>124712.28</v>
      </c>
      <c r="K120" s="177"/>
      <c r="L120" s="177"/>
      <c r="M120" s="177"/>
      <c r="N120" s="177"/>
      <c r="O120" s="177"/>
      <c r="P120" s="178"/>
      <c r="Q120" s="100">
        <f t="shared" si="2"/>
        <v>1142796.6000000001</v>
      </c>
    </row>
    <row r="121" spans="1:17" x14ac:dyDescent="0.2">
      <c r="A121" s="37">
        <v>24</v>
      </c>
      <c r="B121" s="38" t="s">
        <v>25</v>
      </c>
      <c r="C121" s="173"/>
      <c r="D121" s="174">
        <v>3494535.66</v>
      </c>
      <c r="E121" s="174">
        <v>2032444.26</v>
      </c>
      <c r="F121" s="174">
        <v>2056075.56</v>
      </c>
      <c r="G121" s="174">
        <v>2094647.94</v>
      </c>
      <c r="H121" s="174">
        <v>2183074.7400000002</v>
      </c>
      <c r="I121" s="174">
        <v>2392402.3199999998</v>
      </c>
      <c r="J121" s="174">
        <v>2618957.88</v>
      </c>
      <c r="K121" s="174"/>
      <c r="L121" s="174"/>
      <c r="M121" s="174"/>
      <c r="N121" s="174"/>
      <c r="O121" s="174"/>
      <c r="P121" s="175"/>
      <c r="Q121" s="41">
        <f t="shared" si="2"/>
        <v>16872138.359999999</v>
      </c>
    </row>
    <row r="122" spans="1:17" x14ac:dyDescent="0.2">
      <c r="A122" s="36">
        <v>25</v>
      </c>
      <c r="B122" s="101" t="s">
        <v>26</v>
      </c>
      <c r="C122" s="98">
        <v>305065.2</v>
      </c>
      <c r="D122" s="99">
        <v>249623</v>
      </c>
      <c r="E122" s="99">
        <v>322610.2</v>
      </c>
      <c r="F122" s="99">
        <v>326361.19999999995</v>
      </c>
      <c r="G122" s="99">
        <v>332483.80000000005</v>
      </c>
      <c r="H122" s="99">
        <v>346519.8</v>
      </c>
      <c r="I122" s="99">
        <v>379746.4</v>
      </c>
      <c r="J122" s="99">
        <v>311780.7</v>
      </c>
      <c r="K122" s="99"/>
      <c r="L122" s="99"/>
      <c r="M122" s="99"/>
      <c r="N122" s="99"/>
      <c r="O122" s="99"/>
      <c r="P122" s="99"/>
      <c r="Q122" s="100">
        <f t="shared" si="2"/>
        <v>2574190.3000000003</v>
      </c>
    </row>
    <row r="123" spans="1:17" x14ac:dyDescent="0.2">
      <c r="A123" s="37">
        <v>26</v>
      </c>
      <c r="B123" s="38" t="s">
        <v>27</v>
      </c>
      <c r="C123" s="173">
        <v>30869.519999999997</v>
      </c>
      <c r="D123" s="174">
        <v>55468.82</v>
      </c>
      <c r="E123" s="174"/>
      <c r="F123" s="174">
        <v>64897.14</v>
      </c>
      <c r="G123" s="174">
        <v>33248.379999999997</v>
      </c>
      <c r="H123" s="174"/>
      <c r="I123" s="174">
        <v>72626.62</v>
      </c>
      <c r="J123" s="174">
        <v>41570.759999999995</v>
      </c>
      <c r="K123" s="174"/>
      <c r="L123" s="174"/>
      <c r="M123" s="174"/>
      <c r="N123" s="174"/>
      <c r="O123" s="174"/>
      <c r="P123" s="175"/>
      <c r="Q123" s="41">
        <f t="shared" si="2"/>
        <v>298681.24</v>
      </c>
    </row>
    <row r="124" spans="1:17" x14ac:dyDescent="0.2">
      <c r="A124" s="36">
        <v>27</v>
      </c>
      <c r="B124" s="101"/>
      <c r="C124" s="176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8"/>
      <c r="Q124" s="100">
        <f t="shared" si="2"/>
        <v>0</v>
      </c>
    </row>
    <row r="125" spans="1:17" x14ac:dyDescent="0.2">
      <c r="A125" s="37">
        <v>28</v>
      </c>
      <c r="B125" s="38"/>
      <c r="C125" s="173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5"/>
      <c r="Q125" s="41">
        <f t="shared" si="2"/>
        <v>0</v>
      </c>
    </row>
    <row r="126" spans="1:17" x14ac:dyDescent="0.2">
      <c r="A126" s="36">
        <v>29</v>
      </c>
      <c r="B126" s="101"/>
      <c r="C126" s="176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8"/>
      <c r="Q126" s="100">
        <f t="shared" si="2"/>
        <v>0</v>
      </c>
    </row>
    <row r="127" spans="1:17" x14ac:dyDescent="0.2">
      <c r="A127" s="37">
        <v>30</v>
      </c>
      <c r="B127" s="38"/>
      <c r="C127" s="173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5"/>
      <c r="Q127" s="41">
        <f t="shared" si="2"/>
        <v>0</v>
      </c>
    </row>
    <row r="128" spans="1:17" x14ac:dyDescent="0.2">
      <c r="A128" s="36"/>
      <c r="B128" s="101"/>
      <c r="C128" s="176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8"/>
      <c r="Q128" s="100">
        <f t="shared" si="2"/>
        <v>0</v>
      </c>
    </row>
    <row r="129" spans="1:20" x14ac:dyDescent="0.2">
      <c r="A129" s="37"/>
      <c r="B129" s="38"/>
      <c r="C129" s="173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5"/>
      <c r="Q129" s="41">
        <f t="shared" si="2"/>
        <v>0</v>
      </c>
    </row>
    <row r="130" spans="1:20" x14ac:dyDescent="0.2">
      <c r="A130" s="36"/>
      <c r="B130" s="101"/>
      <c r="C130" s="176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8"/>
      <c r="Q130" s="100">
        <f t="shared" si="2"/>
        <v>0</v>
      </c>
    </row>
    <row r="131" spans="1:20" x14ac:dyDescent="0.2">
      <c r="A131" s="132">
        <v>1</v>
      </c>
      <c r="B131" s="133" t="str">
        <f>B40</f>
        <v>MIN DE JEFATURA DE GABINETE</v>
      </c>
      <c r="C131" s="179"/>
      <c r="D131" s="180">
        <v>16794600</v>
      </c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1"/>
      <c r="Q131" s="134">
        <f t="shared" si="2"/>
        <v>16794600</v>
      </c>
      <c r="T131" s="9"/>
    </row>
    <row r="132" spans="1:20" x14ac:dyDescent="0.2">
      <c r="A132" s="36">
        <v>2</v>
      </c>
      <c r="B132" s="221" t="str">
        <f>B41</f>
        <v>SECRETARIA DE ESTADO DE LA GESTIÓN PÚBLICA</v>
      </c>
      <c r="C132" s="176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8"/>
      <c r="Q132" s="100">
        <f t="shared" si="2"/>
        <v>0</v>
      </c>
    </row>
    <row r="133" spans="1:20" ht="13.5" thickBot="1" x14ac:dyDescent="0.25">
      <c r="A133" s="132"/>
      <c r="B133" s="133"/>
      <c r="C133" s="179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1"/>
      <c r="Q133" s="134">
        <f t="shared" si="2"/>
        <v>0</v>
      </c>
      <c r="T133" s="9"/>
    </row>
    <row r="134" spans="1:20" ht="13.5" thickBot="1" x14ac:dyDescent="0.25">
      <c r="B134" s="160"/>
      <c r="C134" s="222">
        <f>SUM(C98:C133)</f>
        <v>4414689.84</v>
      </c>
      <c r="D134" s="222">
        <f t="shared" ref="D134:G134" si="3">SUM(D98:D133)</f>
        <v>30030199.52</v>
      </c>
      <c r="E134" s="222">
        <f t="shared" si="3"/>
        <v>7016917.0499999998</v>
      </c>
      <c r="F134" s="222">
        <f t="shared" si="3"/>
        <v>11698809.630000001</v>
      </c>
      <c r="G134" s="222">
        <f t="shared" si="3"/>
        <v>7501819.709999999</v>
      </c>
      <c r="H134" s="222">
        <f t="shared" ref="H134" si="4">SUM(H98:H133)</f>
        <v>8398237.3200000022</v>
      </c>
      <c r="I134" s="222">
        <f t="shared" ref="I134" si="5">SUM(I98:I133)</f>
        <v>9786090.379999999</v>
      </c>
      <c r="J134" s="222">
        <f t="shared" ref="J134:K134" si="6">SUM(J98:J133)</f>
        <v>10797961.35</v>
      </c>
      <c r="K134" s="222">
        <f t="shared" si="6"/>
        <v>4236202.74</v>
      </c>
      <c r="L134" s="222">
        <f t="shared" ref="L134" si="7">SUM(L98:L133)</f>
        <v>0</v>
      </c>
      <c r="M134" s="222">
        <f t="shared" ref="M134" si="8">SUM(M98:M133)</f>
        <v>0</v>
      </c>
      <c r="N134" s="222">
        <f t="shared" ref="N134:O134" si="9">SUM(N98:N133)</f>
        <v>0</v>
      </c>
      <c r="O134" s="222">
        <f t="shared" si="9"/>
        <v>0</v>
      </c>
      <c r="P134" s="160"/>
      <c r="Q134" s="42">
        <f>SUM(Q98:Q133)</f>
        <v>93880927.539999992</v>
      </c>
      <c r="R134">
        <f>Grafico!B19</f>
        <v>80502308.7107438</v>
      </c>
      <c r="S134" s="103">
        <f>Q134-R134+Grafico!B20</f>
        <v>13378618.829256192</v>
      </c>
    </row>
  </sheetData>
  <sortState xmlns:xlrd2="http://schemas.microsoft.com/office/spreadsheetml/2017/richdata2" ref="F39:F40">
    <sortCondition ref="F39:F40"/>
  </sortState>
  <mergeCells count="10">
    <mergeCell ref="G88:G89"/>
    <mergeCell ref="H88:H89"/>
    <mergeCell ref="E88:E89"/>
    <mergeCell ref="F88:F89"/>
    <mergeCell ref="A6:B6"/>
    <mergeCell ref="A47:B47"/>
    <mergeCell ref="A48:B48"/>
    <mergeCell ref="C47:C48"/>
    <mergeCell ref="C88:C89"/>
    <mergeCell ref="D88:D89"/>
  </mergeCells>
  <phoneticPr fontId="9" type="noConversion"/>
  <pageMargins left="0.74803149606299213" right="0.74803149606299213" top="0.39370078740157483" bottom="0.98425196850393704" header="0" footer="0"/>
  <pageSetup orientation="landscape" horizontalDpi="300" verticalDpi="300" r:id="rId1"/>
  <headerFooter alignWithMargins="0"/>
  <ignoredErrors>
    <ignoredError sqref="B1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Y841"/>
  <sheetViews>
    <sheetView tabSelected="1" zoomScaleNormal="100" workbookViewId="0">
      <pane ySplit="1" topLeftCell="A178" activePane="bottomLeft" state="frozen"/>
      <selection activeCell="C161" sqref="C161"/>
      <selection pane="bottomLeft" activeCell="C190" sqref="C190"/>
    </sheetView>
  </sheetViews>
  <sheetFormatPr baseColWidth="10" defaultColWidth="11.42578125" defaultRowHeight="15" x14ac:dyDescent="0.2"/>
  <cols>
    <col min="1" max="1" width="12.42578125" style="6" bestFit="1" customWidth="1"/>
    <col min="2" max="2" width="49.42578125" style="7" customWidth="1"/>
    <col min="3" max="3" width="16.7109375" style="1" customWidth="1"/>
    <col min="4" max="4" width="15.85546875" style="1" bestFit="1" customWidth="1"/>
    <col min="5" max="5" width="17.85546875" style="17" bestFit="1" customWidth="1"/>
    <col min="6" max="11" width="14.7109375" customWidth="1"/>
    <col min="12" max="16" width="23.42578125" customWidth="1"/>
    <col min="17" max="17" width="19.85546875" customWidth="1"/>
    <col min="18" max="18" width="19.7109375" customWidth="1"/>
    <col min="19" max="19" width="28.140625" customWidth="1"/>
    <col min="20" max="22" width="24.7109375" bestFit="1" customWidth="1"/>
    <col min="23" max="23" width="21.85546875" bestFit="1" customWidth="1"/>
    <col min="24" max="24" width="21.7109375" bestFit="1" customWidth="1"/>
    <col min="25" max="25" width="29.42578125" bestFit="1" customWidth="1"/>
  </cols>
  <sheetData>
    <row r="1" spans="1:25" ht="95.25" customHeight="1" thickBot="1" x14ac:dyDescent="0.3">
      <c r="A1" s="108" t="s">
        <v>46</v>
      </c>
      <c r="B1" s="109" t="s">
        <v>33</v>
      </c>
      <c r="C1" s="110" t="s">
        <v>47</v>
      </c>
      <c r="D1" s="111" t="s">
        <v>48</v>
      </c>
      <c r="E1" s="112" t="s">
        <v>49</v>
      </c>
      <c r="H1" s="136" t="s">
        <v>50</v>
      </c>
      <c r="I1" s="137" t="s">
        <v>48</v>
      </c>
      <c r="J1" s="138" t="s">
        <v>50</v>
      </c>
      <c r="K1" s="139" t="s">
        <v>48</v>
      </c>
    </row>
    <row r="2" spans="1:25" x14ac:dyDescent="0.3">
      <c r="A2" s="81" t="s">
        <v>51</v>
      </c>
      <c r="B2" s="223"/>
      <c r="C2" s="82">
        <v>-1802078.5449999999</v>
      </c>
      <c r="D2" s="224"/>
      <c r="E2" s="82">
        <f>C2</f>
        <v>-1802078.5449999999</v>
      </c>
      <c r="F2" s="43"/>
      <c r="G2" s="43"/>
      <c r="H2" s="84">
        <v>691</v>
      </c>
      <c r="I2" s="85"/>
      <c r="J2" s="83">
        <v>0</v>
      </c>
      <c r="K2" s="225"/>
    </row>
    <row r="3" spans="1:25" s="2" customFormat="1" ht="17.25" x14ac:dyDescent="0.35">
      <c r="A3" s="44"/>
      <c r="B3" s="44"/>
      <c r="C3" s="45"/>
      <c r="D3" s="46"/>
      <c r="E3" s="47"/>
      <c r="F3"/>
      <c r="G3"/>
      <c r="H3" s="53"/>
      <c r="I3" s="54"/>
      <c r="J3" s="48"/>
      <c r="K3" s="226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2" customFormat="1" x14ac:dyDescent="0.3">
      <c r="A4" s="3"/>
      <c r="B4" s="28" t="s">
        <v>52</v>
      </c>
      <c r="C4" s="24"/>
      <c r="D4" s="27">
        <v>2509552.4700000002</v>
      </c>
      <c r="E4" s="159">
        <f>E2+C4-D4</f>
        <v>-4311631.0150000006</v>
      </c>
      <c r="F4"/>
      <c r="G4"/>
      <c r="H4" s="55"/>
      <c r="I4" s="56"/>
      <c r="J4" s="227"/>
      <c r="K4" s="228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2" customFormat="1" x14ac:dyDescent="0.3">
      <c r="A5" s="3"/>
      <c r="B5" s="28" t="s">
        <v>53</v>
      </c>
      <c r="C5" s="24"/>
      <c r="D5" s="27">
        <f>2570282+249705.01</f>
        <v>2819987.01</v>
      </c>
      <c r="E5" s="159">
        <f>E4+C5-D5</f>
        <v>-7131618.0250000004</v>
      </c>
      <c r="F5" s="27"/>
      <c r="G5"/>
      <c r="H5" s="57"/>
      <c r="I5" s="56"/>
      <c r="J5" s="227"/>
      <c r="K5" s="228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s="2" customFormat="1" x14ac:dyDescent="0.3">
      <c r="A6" s="156" t="s">
        <v>54</v>
      </c>
      <c r="B6" s="157" t="s">
        <v>2</v>
      </c>
      <c r="C6" s="158">
        <v>25212</v>
      </c>
      <c r="D6" s="158"/>
      <c r="E6" s="159">
        <f t="shared" ref="E6:E12" si="0">E5+C6-D6</f>
        <v>-7106406.0250000004</v>
      </c>
      <c r="F6"/>
      <c r="G6"/>
      <c r="H6" s="57"/>
      <c r="I6" s="56"/>
      <c r="J6" s="227"/>
      <c r="K6" s="228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2" customFormat="1" x14ac:dyDescent="0.3">
      <c r="A7" s="156"/>
      <c r="B7" s="157" t="s">
        <v>4</v>
      </c>
      <c r="C7" s="158">
        <v>189090</v>
      </c>
      <c r="D7" s="158"/>
      <c r="E7" s="159">
        <f t="shared" si="0"/>
        <v>-6917316.0250000004</v>
      </c>
      <c r="F7"/>
      <c r="G7"/>
      <c r="H7" s="57"/>
      <c r="I7" s="56"/>
      <c r="J7" s="227"/>
      <c r="K7" s="228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2" customFormat="1" x14ac:dyDescent="0.3">
      <c r="A8" s="156"/>
      <c r="B8" s="157" t="s">
        <v>5</v>
      </c>
      <c r="C8" s="158">
        <v>252120.00000000003</v>
      </c>
      <c r="D8" s="158"/>
      <c r="E8" s="159">
        <f t="shared" si="0"/>
        <v>-6665196.0250000004</v>
      </c>
      <c r="F8"/>
      <c r="G8"/>
      <c r="H8" s="57"/>
      <c r="I8" s="56"/>
      <c r="J8" s="227"/>
      <c r="K8" s="22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2" customFormat="1" x14ac:dyDescent="0.3">
      <c r="A9" s="156"/>
      <c r="B9" s="157" t="s">
        <v>6</v>
      </c>
      <c r="C9" s="158">
        <v>331656</v>
      </c>
      <c r="D9" s="158"/>
      <c r="E9" s="159">
        <f t="shared" si="0"/>
        <v>-6333540.0250000004</v>
      </c>
      <c r="F9"/>
      <c r="G9"/>
      <c r="H9" s="57"/>
      <c r="I9" s="56"/>
      <c r="J9" s="227"/>
      <c r="K9" s="228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2" customFormat="1" x14ac:dyDescent="0.3">
      <c r="A10" s="156"/>
      <c r="B10" s="157" t="s">
        <v>7</v>
      </c>
      <c r="C10" s="158">
        <v>25212</v>
      </c>
      <c r="D10" s="158"/>
      <c r="E10" s="159">
        <f t="shared" si="0"/>
        <v>-6308328.0250000004</v>
      </c>
      <c r="F10"/>
      <c r="G10"/>
      <c r="H10" s="57"/>
      <c r="I10" s="56"/>
      <c r="J10" s="227"/>
      <c r="K10" s="228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2" customFormat="1" x14ac:dyDescent="0.3">
      <c r="A11" s="156"/>
      <c r="B11" s="157" t="s">
        <v>9</v>
      </c>
      <c r="C11" s="158">
        <v>819390</v>
      </c>
      <c r="D11" s="158"/>
      <c r="E11" s="159">
        <f t="shared" si="0"/>
        <v>-5488938.0250000004</v>
      </c>
      <c r="F11"/>
      <c r="G11"/>
      <c r="H11" s="57"/>
      <c r="I11" s="56"/>
      <c r="J11" s="227"/>
      <c r="K11" s="228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2" customFormat="1" x14ac:dyDescent="0.3">
      <c r="A12" s="156"/>
      <c r="B12" s="157" t="s">
        <v>12</v>
      </c>
      <c r="C12" s="158">
        <v>380430.00000000006</v>
      </c>
      <c r="D12" s="158"/>
      <c r="E12" s="159">
        <f t="shared" si="0"/>
        <v>-5108508.0250000004</v>
      </c>
      <c r="F12"/>
      <c r="G12"/>
      <c r="H12" s="57"/>
      <c r="I12" s="56"/>
      <c r="J12" s="227"/>
      <c r="K12" s="228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2" customFormat="1" x14ac:dyDescent="0.3">
      <c r="A13" s="156"/>
      <c r="B13" s="157" t="s">
        <v>14</v>
      </c>
      <c r="C13" s="158">
        <v>252120.00000000003</v>
      </c>
      <c r="D13" s="158"/>
      <c r="E13" s="159">
        <f t="shared" ref="E13:E80" si="1">E12+C13-D13</f>
        <v>-4856388.0250000004</v>
      </c>
      <c r="F13"/>
      <c r="G13"/>
      <c r="H13" s="57"/>
      <c r="I13" s="56"/>
      <c r="J13" s="227"/>
      <c r="K13" s="228"/>
      <c r="L13"/>
      <c r="M13"/>
      <c r="N13"/>
      <c r="O13"/>
      <c r="P13"/>
      <c r="Q13"/>
      <c r="R13"/>
      <c r="S13"/>
      <c r="T13" s="160"/>
      <c r="U13" s="160"/>
      <c r="V13" s="160"/>
      <c r="W13" s="160"/>
      <c r="X13" s="160"/>
      <c r="Y13" s="160"/>
    </row>
    <row r="14" spans="1:25" s="2" customFormat="1" x14ac:dyDescent="0.3">
      <c r="A14" s="156"/>
      <c r="B14" s="157" t="s">
        <v>16</v>
      </c>
      <c r="C14" s="158">
        <v>25212</v>
      </c>
      <c r="D14" s="158"/>
      <c r="E14" s="159">
        <f t="shared" si="1"/>
        <v>-4831176.0250000004</v>
      </c>
      <c r="F14" s="160"/>
      <c r="G14" s="160"/>
      <c r="H14" s="57"/>
      <c r="I14" s="56"/>
      <c r="J14" s="227"/>
      <c r="K14" s="228"/>
      <c r="L14"/>
      <c r="M14"/>
      <c r="N14"/>
      <c r="O14"/>
      <c r="P14"/>
      <c r="Q14"/>
      <c r="R14"/>
      <c r="S14"/>
      <c r="T14" s="160"/>
      <c r="U14" s="160"/>
      <c r="V14" s="160"/>
      <c r="W14" s="160"/>
      <c r="X14" s="160"/>
      <c r="Y14" s="160"/>
    </row>
    <row r="15" spans="1:25" s="2" customFormat="1" x14ac:dyDescent="0.3">
      <c r="A15" s="156"/>
      <c r="B15" s="157" t="s">
        <v>18</v>
      </c>
      <c r="C15" s="158">
        <v>21108</v>
      </c>
      <c r="D15" s="158"/>
      <c r="E15" s="159">
        <f t="shared" si="1"/>
        <v>-4810068.0250000004</v>
      </c>
      <c r="F15"/>
      <c r="G15"/>
      <c r="H15" s="57"/>
      <c r="I15" s="56"/>
      <c r="J15" s="227"/>
      <c r="K15" s="228"/>
      <c r="L15"/>
      <c r="M15"/>
      <c r="N15"/>
      <c r="O15"/>
      <c r="P15"/>
      <c r="Q15"/>
      <c r="R15"/>
      <c r="S15"/>
      <c r="T15" s="160"/>
      <c r="U15" s="160"/>
      <c r="V15" s="160"/>
      <c r="W15" s="160"/>
      <c r="X15" s="160"/>
      <c r="Y15" s="160"/>
    </row>
    <row r="16" spans="1:25" s="2" customFormat="1" x14ac:dyDescent="0.3">
      <c r="A16" s="156"/>
      <c r="B16" s="157" t="s">
        <v>19</v>
      </c>
      <c r="C16" s="158">
        <v>491634</v>
      </c>
      <c r="D16" s="158"/>
      <c r="E16" s="159">
        <f t="shared" si="1"/>
        <v>-4318434.0250000004</v>
      </c>
      <c r="F16"/>
      <c r="G16"/>
      <c r="H16" s="57"/>
      <c r="I16" s="56"/>
      <c r="J16" s="227"/>
      <c r="K16" s="228"/>
      <c r="L16"/>
      <c r="M16"/>
      <c r="N16"/>
      <c r="O16"/>
      <c r="P16"/>
      <c r="Q16"/>
      <c r="R16"/>
      <c r="S16"/>
      <c r="T16" s="160"/>
      <c r="U16" s="160"/>
      <c r="V16" s="160"/>
      <c r="W16" s="160"/>
      <c r="X16" s="160"/>
      <c r="Y16" s="160"/>
    </row>
    <row r="17" spans="1:19" s="2" customFormat="1" x14ac:dyDescent="0.3">
      <c r="A17" s="156"/>
      <c r="B17" s="157" t="s">
        <v>20</v>
      </c>
      <c r="C17" s="158">
        <v>63804.000000000015</v>
      </c>
      <c r="D17" s="158"/>
      <c r="E17" s="159">
        <f t="shared" si="1"/>
        <v>-4254630.0250000004</v>
      </c>
      <c r="F17"/>
      <c r="G17"/>
      <c r="H17" s="57"/>
      <c r="I17" s="56"/>
      <c r="J17" s="227"/>
      <c r="K17" s="228"/>
      <c r="L17"/>
      <c r="M17"/>
      <c r="N17"/>
      <c r="O17"/>
      <c r="P17"/>
      <c r="Q17"/>
      <c r="R17"/>
      <c r="S17"/>
    </row>
    <row r="18" spans="1:19" s="2" customFormat="1" x14ac:dyDescent="0.3">
      <c r="A18" s="156"/>
      <c r="B18" s="157" t="s">
        <v>23</v>
      </c>
      <c r="C18" s="158">
        <v>380430.00000000006</v>
      </c>
      <c r="D18" s="158"/>
      <c r="E18" s="159">
        <f t="shared" si="1"/>
        <v>-3874200.0250000004</v>
      </c>
      <c r="F18"/>
      <c r="G18"/>
      <c r="H18" s="57"/>
      <c r="I18" s="56"/>
      <c r="J18" s="227"/>
      <c r="K18" s="228"/>
      <c r="L18"/>
      <c r="M18"/>
      <c r="N18"/>
      <c r="O18"/>
      <c r="P18"/>
      <c r="Q18"/>
      <c r="R18"/>
      <c r="S18"/>
    </row>
    <row r="19" spans="1:19" s="2" customFormat="1" x14ac:dyDescent="0.3">
      <c r="A19" s="156"/>
      <c r="B19" s="157" t="s">
        <v>24</v>
      </c>
      <c r="C19" s="158">
        <v>113454</v>
      </c>
      <c r="D19" s="158"/>
      <c r="E19" s="159">
        <f t="shared" si="1"/>
        <v>-3760746.0250000004</v>
      </c>
      <c r="F19"/>
      <c r="G19"/>
      <c r="H19" s="57"/>
      <c r="I19" s="56"/>
      <c r="J19" s="227"/>
      <c r="K19" s="228"/>
      <c r="L19"/>
      <c r="M19"/>
      <c r="N19"/>
      <c r="O19"/>
      <c r="P19"/>
      <c r="Q19"/>
      <c r="R19"/>
      <c r="S19"/>
    </row>
    <row r="20" spans="1:19" s="2" customFormat="1" x14ac:dyDescent="0.3">
      <c r="A20" s="156"/>
      <c r="B20" s="157" t="s">
        <v>26</v>
      </c>
      <c r="C20" s="158">
        <v>252120.00000000003</v>
      </c>
      <c r="D20" s="158"/>
      <c r="E20" s="159">
        <f t="shared" si="1"/>
        <v>-3508626.0250000004</v>
      </c>
      <c r="F20"/>
      <c r="G20"/>
      <c r="H20" s="57"/>
      <c r="I20" s="56"/>
      <c r="J20" s="227"/>
      <c r="K20" s="228"/>
      <c r="L20"/>
      <c r="M20"/>
      <c r="N20"/>
      <c r="O20"/>
      <c r="P20"/>
      <c r="Q20"/>
      <c r="R20"/>
      <c r="S20"/>
    </row>
    <row r="21" spans="1:19" s="2" customFormat="1" x14ac:dyDescent="0.3">
      <c r="A21" s="156"/>
      <c r="B21" s="157" t="s">
        <v>27</v>
      </c>
      <c r="C21" s="158">
        <v>25511.999999999996</v>
      </c>
      <c r="D21" s="158"/>
      <c r="E21" s="102">
        <f t="shared" si="1"/>
        <v>-3483114.0250000004</v>
      </c>
      <c r="F21"/>
      <c r="G21"/>
      <c r="H21" s="57"/>
      <c r="I21" s="56"/>
      <c r="J21" s="227"/>
      <c r="K21" s="228"/>
      <c r="L21"/>
      <c r="M21"/>
      <c r="N21"/>
      <c r="O21"/>
      <c r="P21"/>
      <c r="Q21"/>
      <c r="R21"/>
      <c r="S21"/>
    </row>
    <row r="22" spans="1:19" s="2" customFormat="1" x14ac:dyDescent="0.3">
      <c r="A22" s="3"/>
      <c r="B22" s="28" t="s">
        <v>55</v>
      </c>
      <c r="C22" s="24"/>
      <c r="D22" s="27">
        <v>3526096.9500000007</v>
      </c>
      <c r="E22" s="159">
        <f t="shared" si="1"/>
        <v>-7009210.9750000015</v>
      </c>
      <c r="F22" s="205"/>
      <c r="G22"/>
      <c r="H22" s="57"/>
      <c r="I22" s="56"/>
      <c r="J22" s="227"/>
      <c r="K22" s="228"/>
      <c r="L22"/>
      <c r="M22"/>
      <c r="N22"/>
      <c r="O22"/>
      <c r="P22"/>
      <c r="Q22"/>
      <c r="R22"/>
      <c r="S22"/>
    </row>
    <row r="23" spans="1:19" s="2" customFormat="1" x14ac:dyDescent="0.3">
      <c r="A23" s="3"/>
      <c r="B23" s="28" t="s">
        <v>56</v>
      </c>
      <c r="C23" s="24"/>
      <c r="D23" s="27">
        <f>3118000</f>
        <v>3118000</v>
      </c>
      <c r="E23" s="159">
        <f t="shared" si="1"/>
        <v>-10127210.975000001</v>
      </c>
      <c r="F23"/>
      <c r="G23"/>
      <c r="H23" s="57"/>
      <c r="I23" s="56"/>
      <c r="J23" s="227"/>
      <c r="K23" s="228"/>
      <c r="L23"/>
      <c r="M23"/>
      <c r="N23"/>
      <c r="O23"/>
      <c r="P23"/>
      <c r="Q23"/>
      <c r="R23"/>
      <c r="S23"/>
    </row>
    <row r="24" spans="1:19" s="2" customFormat="1" x14ac:dyDescent="0.3">
      <c r="A24" s="156" t="s">
        <v>57</v>
      </c>
      <c r="B24" s="157" t="s">
        <v>2</v>
      </c>
      <c r="C24" s="158">
        <v>20630.000000000004</v>
      </c>
      <c r="D24" s="158"/>
      <c r="E24" s="159">
        <f t="shared" si="1"/>
        <v>-10106580.975000001</v>
      </c>
      <c r="F24"/>
      <c r="G24"/>
      <c r="H24" s="57"/>
      <c r="I24" s="56"/>
      <c r="J24" s="227"/>
      <c r="K24" s="228"/>
      <c r="L24"/>
      <c r="M24"/>
      <c r="N24"/>
      <c r="O24"/>
      <c r="P24"/>
      <c r="Q24"/>
      <c r="R24"/>
      <c r="S24"/>
    </row>
    <row r="25" spans="1:19" s="2" customFormat="1" x14ac:dyDescent="0.3">
      <c r="A25" s="156"/>
      <c r="B25" s="157" t="s">
        <v>4</v>
      </c>
      <c r="C25" s="158">
        <v>154725</v>
      </c>
      <c r="D25" s="158"/>
      <c r="E25" s="159">
        <f t="shared" si="1"/>
        <v>-9951855.9750000015</v>
      </c>
      <c r="F25"/>
      <c r="G25"/>
      <c r="H25" s="57"/>
      <c r="I25" s="56"/>
      <c r="J25" s="227"/>
      <c r="K25" s="228"/>
      <c r="L25"/>
      <c r="M25"/>
      <c r="N25"/>
      <c r="O25"/>
      <c r="P25"/>
      <c r="Q25"/>
      <c r="R25"/>
      <c r="S25"/>
    </row>
    <row r="26" spans="1:19" s="2" customFormat="1" x14ac:dyDescent="0.3">
      <c r="A26" s="156"/>
      <c r="B26" s="157" t="s">
        <v>5</v>
      </c>
      <c r="C26" s="158">
        <v>206300</v>
      </c>
      <c r="D26" s="158"/>
      <c r="E26" s="159">
        <f t="shared" si="1"/>
        <v>-9745555.9750000015</v>
      </c>
      <c r="F26"/>
      <c r="G26"/>
      <c r="H26" s="57"/>
      <c r="I26" s="56"/>
      <c r="J26" s="227"/>
      <c r="K26" s="228"/>
      <c r="L26"/>
      <c r="M26"/>
      <c r="N26"/>
      <c r="O26"/>
      <c r="P26"/>
      <c r="Q26"/>
      <c r="R26"/>
      <c r="S26"/>
    </row>
    <row r="27" spans="1:19" s="2" customFormat="1" x14ac:dyDescent="0.3">
      <c r="A27" s="156"/>
      <c r="B27" s="157" t="s">
        <v>6</v>
      </c>
      <c r="C27" s="158">
        <v>327756</v>
      </c>
      <c r="D27" s="158"/>
      <c r="E27" s="159">
        <f t="shared" si="1"/>
        <v>-9417799.9750000015</v>
      </c>
      <c r="F27"/>
      <c r="G27"/>
      <c r="H27" s="57"/>
      <c r="I27" s="56"/>
      <c r="J27" s="227"/>
      <c r="K27" s="228"/>
      <c r="L27"/>
      <c r="M27"/>
      <c r="N27"/>
      <c r="O27"/>
      <c r="P27"/>
      <c r="Q27"/>
      <c r="R27"/>
      <c r="S27"/>
    </row>
    <row r="28" spans="1:19" s="2" customFormat="1" x14ac:dyDescent="0.3">
      <c r="A28" s="156"/>
      <c r="B28" s="157" t="s">
        <v>7</v>
      </c>
      <c r="C28" s="158">
        <v>20630.000000000004</v>
      </c>
      <c r="D28" s="158"/>
      <c r="E28" s="159">
        <f t="shared" si="1"/>
        <v>-9397169.9750000015</v>
      </c>
      <c r="F28"/>
      <c r="G28"/>
      <c r="H28" s="57"/>
      <c r="I28" s="56"/>
      <c r="J28" s="227"/>
      <c r="K28" s="228"/>
      <c r="L28"/>
      <c r="M28"/>
      <c r="N28"/>
      <c r="O28"/>
      <c r="P28"/>
      <c r="Q28"/>
      <c r="R28"/>
      <c r="S28"/>
    </row>
    <row r="29" spans="1:19" s="2" customFormat="1" x14ac:dyDescent="0.3">
      <c r="A29" s="156"/>
      <c r="B29" s="157" t="s">
        <v>8</v>
      </c>
      <c r="C29" s="158">
        <v>759824</v>
      </c>
      <c r="D29" s="158"/>
      <c r="E29" s="159">
        <f t="shared" si="1"/>
        <v>-8637345.9750000015</v>
      </c>
      <c r="F29"/>
      <c r="G29"/>
      <c r="H29" s="57"/>
      <c r="I29" s="56"/>
      <c r="J29" s="227"/>
      <c r="K29" s="228"/>
      <c r="L29"/>
      <c r="M29"/>
      <c r="N29"/>
      <c r="O29"/>
      <c r="P29"/>
      <c r="Q29"/>
      <c r="R29"/>
      <c r="S29"/>
    </row>
    <row r="30" spans="1:19" s="2" customFormat="1" x14ac:dyDescent="0.3">
      <c r="A30" s="156"/>
      <c r="B30" s="157" t="s">
        <v>9</v>
      </c>
      <c r="C30" s="158">
        <v>670475</v>
      </c>
      <c r="D30" s="158"/>
      <c r="E30" s="159">
        <f t="shared" si="1"/>
        <v>-7966870.9750000015</v>
      </c>
      <c r="F30"/>
      <c r="G30"/>
      <c r="H30" s="57"/>
      <c r="I30" s="56"/>
      <c r="J30" s="227"/>
      <c r="K30" s="228"/>
      <c r="L30"/>
      <c r="M30"/>
      <c r="N30"/>
      <c r="O30"/>
      <c r="P30"/>
      <c r="Q30"/>
      <c r="R30"/>
      <c r="S30"/>
    </row>
    <row r="31" spans="1:19" s="2" customFormat="1" x14ac:dyDescent="0.3">
      <c r="A31" s="156"/>
      <c r="B31" s="157" t="s">
        <v>11</v>
      </c>
      <c r="C31" s="158">
        <v>595946</v>
      </c>
      <c r="D31" s="158"/>
      <c r="E31" s="159">
        <f t="shared" si="1"/>
        <v>-7370924.9750000015</v>
      </c>
      <c r="F31"/>
      <c r="G31"/>
      <c r="H31" s="57"/>
      <c r="I31" s="56"/>
      <c r="J31" s="227"/>
      <c r="K31" s="228"/>
      <c r="L31"/>
      <c r="M31"/>
      <c r="N31"/>
      <c r="O31"/>
      <c r="P31"/>
      <c r="Q31"/>
      <c r="R31"/>
      <c r="S31"/>
    </row>
    <row r="32" spans="1:19" s="2" customFormat="1" x14ac:dyDescent="0.3">
      <c r="A32" s="156"/>
      <c r="B32" s="157" t="s">
        <v>12</v>
      </c>
      <c r="C32" s="158">
        <v>268455</v>
      </c>
      <c r="D32" s="158"/>
      <c r="E32" s="159">
        <f t="shared" si="1"/>
        <v>-7102469.9750000015</v>
      </c>
      <c r="F32"/>
      <c r="G32"/>
      <c r="H32" s="57"/>
      <c r="I32" s="56"/>
      <c r="J32" s="227"/>
      <c r="K32" s="228"/>
      <c r="L32"/>
      <c r="M32"/>
      <c r="N32"/>
      <c r="O32"/>
      <c r="P32"/>
      <c r="Q32"/>
      <c r="R32"/>
      <c r="S32"/>
    </row>
    <row r="33" spans="1:19" s="2" customFormat="1" x14ac:dyDescent="0.3">
      <c r="A33" s="156"/>
      <c r="B33" s="157" t="s">
        <v>13</v>
      </c>
      <c r="C33" s="158">
        <v>2202250</v>
      </c>
      <c r="D33" s="158"/>
      <c r="E33" s="159">
        <f t="shared" si="1"/>
        <v>-4900219.9750000015</v>
      </c>
      <c r="F33"/>
      <c r="G33"/>
      <c r="H33" s="57"/>
      <c r="I33" s="56"/>
      <c r="J33" s="227"/>
      <c r="K33" s="228"/>
      <c r="L33"/>
      <c r="M33"/>
      <c r="N33"/>
      <c r="O33"/>
      <c r="P33"/>
      <c r="Q33"/>
      <c r="R33"/>
      <c r="S33"/>
    </row>
    <row r="34" spans="1:19" s="2" customFormat="1" x14ac:dyDescent="0.3">
      <c r="A34" s="3"/>
      <c r="B34" s="199" t="s">
        <v>58</v>
      </c>
      <c r="C34" s="200"/>
      <c r="D34" s="201">
        <v>478750</v>
      </c>
      <c r="E34" s="159">
        <f t="shared" si="1"/>
        <v>-5378969.9750000015</v>
      </c>
      <c r="F34"/>
      <c r="G34"/>
      <c r="H34" s="57"/>
      <c r="I34" s="56"/>
      <c r="J34" s="227">
        <f>D34</f>
        <v>478750</v>
      </c>
      <c r="K34" s="228"/>
      <c r="L34"/>
      <c r="M34"/>
      <c r="N34"/>
      <c r="O34"/>
      <c r="P34"/>
      <c r="Q34"/>
      <c r="R34"/>
      <c r="S34"/>
    </row>
    <row r="35" spans="1:19" s="2" customFormat="1" x14ac:dyDescent="0.3">
      <c r="A35" s="156"/>
      <c r="B35" s="157" t="s">
        <v>14</v>
      </c>
      <c r="C35" s="158">
        <v>206300</v>
      </c>
      <c r="D35" s="158"/>
      <c r="E35" s="159">
        <f t="shared" si="1"/>
        <v>-5172669.9750000015</v>
      </c>
      <c r="F35"/>
      <c r="G35"/>
      <c r="H35" s="57"/>
      <c r="I35" s="56"/>
      <c r="J35" s="227"/>
      <c r="K35" s="228"/>
      <c r="L35"/>
      <c r="M35"/>
      <c r="N35"/>
      <c r="O35"/>
      <c r="P35"/>
      <c r="Q35"/>
      <c r="R35"/>
      <c r="S35"/>
    </row>
    <row r="36" spans="1:19" s="2" customFormat="1" x14ac:dyDescent="0.3">
      <c r="A36" s="156"/>
      <c r="B36" s="157" t="s">
        <v>15</v>
      </c>
      <c r="C36" s="158">
        <v>206289</v>
      </c>
      <c r="D36" s="158"/>
      <c r="E36" s="159">
        <f t="shared" si="1"/>
        <v>-4966380.9750000015</v>
      </c>
      <c r="F36"/>
      <c r="G36"/>
      <c r="H36" s="57"/>
      <c r="I36" s="56"/>
      <c r="J36" s="227"/>
      <c r="K36" s="228"/>
      <c r="L36"/>
      <c r="M36"/>
      <c r="N36"/>
      <c r="O36"/>
      <c r="P36"/>
      <c r="Q36"/>
      <c r="R36"/>
      <c r="S36"/>
    </row>
    <row r="37" spans="1:19" s="2" customFormat="1" x14ac:dyDescent="0.3">
      <c r="A37" s="156"/>
      <c r="B37" s="157" t="s">
        <v>16</v>
      </c>
      <c r="C37" s="158">
        <v>20630.000000000004</v>
      </c>
      <c r="D37" s="158"/>
      <c r="E37" s="159">
        <f t="shared" si="1"/>
        <v>-4945750.9750000015</v>
      </c>
      <c r="F37"/>
      <c r="G37"/>
      <c r="H37" s="57"/>
      <c r="I37" s="56"/>
      <c r="J37" s="227"/>
      <c r="K37" s="228"/>
      <c r="L37"/>
      <c r="M37"/>
      <c r="N37"/>
      <c r="O37"/>
      <c r="P37"/>
      <c r="Q37"/>
      <c r="R37"/>
      <c r="S37"/>
    </row>
    <row r="38" spans="1:19" s="2" customFormat="1" x14ac:dyDescent="0.3">
      <c r="A38" s="156"/>
      <c r="B38" s="157" t="s">
        <v>18</v>
      </c>
      <c r="C38" s="158">
        <v>25511.999999999996</v>
      </c>
      <c r="D38" s="158"/>
      <c r="E38" s="159">
        <f t="shared" si="1"/>
        <v>-4920238.9750000015</v>
      </c>
      <c r="F38"/>
      <c r="G38"/>
      <c r="H38" s="57"/>
      <c r="I38" s="56"/>
      <c r="J38" s="227"/>
      <c r="K38" s="228"/>
      <c r="L38"/>
      <c r="M38"/>
      <c r="N38"/>
      <c r="O38"/>
      <c r="P38"/>
      <c r="Q38"/>
      <c r="R38"/>
      <c r="S38"/>
    </row>
    <row r="39" spans="1:19" s="2" customFormat="1" x14ac:dyDescent="0.3">
      <c r="A39" s="156"/>
      <c r="B39" s="157" t="s">
        <v>19</v>
      </c>
      <c r="C39" s="158">
        <v>402285</v>
      </c>
      <c r="D39" s="158"/>
      <c r="E39" s="159">
        <f t="shared" si="1"/>
        <v>-4517953.9750000015</v>
      </c>
      <c r="F39"/>
      <c r="G39"/>
      <c r="H39" s="57"/>
      <c r="I39" s="56"/>
      <c r="J39" s="227"/>
      <c r="K39" s="228"/>
      <c r="L39"/>
      <c r="M39"/>
      <c r="N39"/>
      <c r="O39"/>
      <c r="P39"/>
      <c r="Q39"/>
      <c r="R39"/>
      <c r="S39"/>
    </row>
    <row r="40" spans="1:19" s="2" customFormat="1" x14ac:dyDescent="0.3">
      <c r="A40" s="156"/>
      <c r="B40" s="157" t="s">
        <v>20</v>
      </c>
      <c r="C40" s="158">
        <v>71353.999999999985</v>
      </c>
      <c r="D40" s="158"/>
      <c r="E40" s="159">
        <f t="shared" si="1"/>
        <v>-4446599.9750000015</v>
      </c>
      <c r="F40"/>
      <c r="G40"/>
      <c r="H40" s="57"/>
      <c r="I40" s="56"/>
      <c r="J40" s="227"/>
      <c r="K40" s="228"/>
      <c r="L40"/>
      <c r="M40"/>
      <c r="N40"/>
      <c r="O40"/>
      <c r="P40"/>
      <c r="Q40"/>
      <c r="R40"/>
      <c r="S40"/>
    </row>
    <row r="41" spans="1:19" s="2" customFormat="1" x14ac:dyDescent="0.3">
      <c r="A41" s="156"/>
      <c r="B41" s="157" t="s">
        <v>21</v>
      </c>
      <c r="C41" s="158">
        <v>1391403</v>
      </c>
      <c r="D41" s="158"/>
      <c r="E41" s="159">
        <f t="shared" si="1"/>
        <v>-3055196.9750000015</v>
      </c>
      <c r="F41"/>
      <c r="G41"/>
      <c r="H41" s="57"/>
      <c r="I41" s="56"/>
      <c r="J41" s="227"/>
      <c r="K41" s="228"/>
      <c r="L41"/>
      <c r="M41"/>
      <c r="N41"/>
      <c r="O41"/>
      <c r="P41"/>
      <c r="Q41"/>
      <c r="R41"/>
      <c r="S41"/>
    </row>
    <row r="42" spans="1:19" s="2" customFormat="1" x14ac:dyDescent="0.3">
      <c r="A42" s="156"/>
      <c r="B42" s="157" t="s">
        <v>23</v>
      </c>
      <c r="C42" s="158">
        <v>154725</v>
      </c>
      <c r="D42" s="158"/>
      <c r="E42" s="159">
        <f t="shared" si="1"/>
        <v>-2900471.9750000015</v>
      </c>
      <c r="F42"/>
      <c r="G42"/>
      <c r="H42" s="57"/>
      <c r="I42" s="56"/>
      <c r="J42" s="227"/>
      <c r="K42" s="228"/>
      <c r="L42"/>
      <c r="M42"/>
      <c r="N42"/>
      <c r="O42"/>
      <c r="P42"/>
      <c r="Q42"/>
      <c r="R42"/>
      <c r="S42"/>
    </row>
    <row r="43" spans="1:19" s="2" customFormat="1" x14ac:dyDescent="0.3">
      <c r="A43" s="156"/>
      <c r="B43" s="157" t="s">
        <v>24</v>
      </c>
      <c r="C43" s="158">
        <v>92835.000000000015</v>
      </c>
      <c r="D43" s="158"/>
      <c r="E43" s="159">
        <f t="shared" si="1"/>
        <v>-2807636.9750000015</v>
      </c>
      <c r="F43"/>
      <c r="G43"/>
      <c r="H43" s="57"/>
      <c r="I43" s="56"/>
      <c r="J43" s="227"/>
      <c r="K43" s="228"/>
      <c r="L43"/>
      <c r="M43"/>
      <c r="N43"/>
      <c r="O43"/>
      <c r="P43"/>
      <c r="Q43"/>
      <c r="R43"/>
      <c r="S43"/>
    </row>
    <row r="44" spans="1:19" s="2" customFormat="1" x14ac:dyDescent="0.3">
      <c r="A44" s="156"/>
      <c r="B44" s="157" t="s">
        <v>25</v>
      </c>
      <c r="C44" s="158">
        <v>2888046</v>
      </c>
      <c r="D44" s="158"/>
      <c r="E44" s="159">
        <f t="shared" si="1"/>
        <v>80409.02499999851</v>
      </c>
      <c r="F44" s="160"/>
      <c r="G44" s="160"/>
      <c r="H44" s="57"/>
      <c r="I44" s="56"/>
      <c r="J44" s="227"/>
      <c r="K44" s="228"/>
      <c r="L44"/>
      <c r="M44"/>
      <c r="N44"/>
      <c r="O44"/>
      <c r="P44"/>
      <c r="Q44"/>
      <c r="R44"/>
      <c r="S44"/>
    </row>
    <row r="45" spans="1:19" s="2" customFormat="1" x14ac:dyDescent="0.3">
      <c r="A45" s="156"/>
      <c r="B45" s="157" t="s">
        <v>26</v>
      </c>
      <c r="C45" s="158">
        <v>206300</v>
      </c>
      <c r="D45" s="158"/>
      <c r="E45" s="159">
        <f t="shared" si="1"/>
        <v>286709.02499999851</v>
      </c>
      <c r="F45"/>
      <c r="G45"/>
      <c r="H45" s="57"/>
      <c r="I45" s="56"/>
      <c r="J45" s="227"/>
      <c r="K45" s="228"/>
      <c r="L45"/>
      <c r="M45"/>
      <c r="N45"/>
      <c r="O45"/>
      <c r="P45"/>
      <c r="Q45"/>
      <c r="R45"/>
      <c r="S45"/>
    </row>
    <row r="46" spans="1:19" s="2" customFormat="1" x14ac:dyDescent="0.3">
      <c r="A46" s="156"/>
      <c r="B46" s="157" t="s">
        <v>27</v>
      </c>
      <c r="C46" s="158">
        <v>45842</v>
      </c>
      <c r="D46" s="158"/>
      <c r="E46" s="159">
        <f t="shared" si="1"/>
        <v>332551.02499999851</v>
      </c>
      <c r="F46"/>
      <c r="G46"/>
      <c r="H46" s="57"/>
      <c r="I46" s="56"/>
      <c r="J46" s="227"/>
      <c r="K46" s="228"/>
      <c r="L46"/>
      <c r="M46"/>
      <c r="N46"/>
      <c r="O46"/>
      <c r="P46"/>
      <c r="Q46"/>
      <c r="R46"/>
      <c r="S46"/>
    </row>
    <row r="47" spans="1:19" s="2" customFormat="1" x14ac:dyDescent="0.3">
      <c r="A47" s="156"/>
      <c r="B47" s="157" t="s">
        <v>28</v>
      </c>
      <c r="C47" s="158">
        <v>16794600</v>
      </c>
      <c r="D47" s="158"/>
      <c r="E47" s="159">
        <f t="shared" si="1"/>
        <v>17127151.024999999</v>
      </c>
      <c r="F47"/>
      <c r="G47"/>
      <c r="H47" s="57"/>
      <c r="I47" s="56"/>
      <c r="J47" s="227"/>
      <c r="K47" s="228"/>
      <c r="L47"/>
      <c r="M47"/>
      <c r="N47"/>
      <c r="O47"/>
      <c r="P47"/>
      <c r="Q47"/>
      <c r="R47"/>
      <c r="S47"/>
    </row>
    <row r="48" spans="1:19" s="2" customFormat="1" x14ac:dyDescent="0.3">
      <c r="A48" s="3"/>
      <c r="B48" s="202" t="s">
        <v>59</v>
      </c>
      <c r="C48" s="203"/>
      <c r="D48" s="204">
        <v>11000000</v>
      </c>
      <c r="E48" s="102">
        <f t="shared" si="1"/>
        <v>6127151.0249999985</v>
      </c>
      <c r="F48"/>
      <c r="G48"/>
      <c r="H48" s="57"/>
      <c r="I48" s="56"/>
      <c r="J48" s="227">
        <f>D48</f>
        <v>11000000</v>
      </c>
      <c r="K48" s="228"/>
      <c r="L48"/>
      <c r="M48"/>
      <c r="N48"/>
      <c r="O48"/>
      <c r="P48"/>
      <c r="Q48"/>
      <c r="R48"/>
      <c r="S48"/>
    </row>
    <row r="49" spans="1:19" s="2" customFormat="1" x14ac:dyDescent="0.3">
      <c r="A49" s="3"/>
      <c r="B49" s="28" t="s">
        <v>60</v>
      </c>
      <c r="C49" s="24"/>
      <c r="D49" s="27">
        <v>3623820.6900000004</v>
      </c>
      <c r="E49" s="159">
        <f t="shared" si="1"/>
        <v>2503330.3349999981</v>
      </c>
      <c r="F49"/>
      <c r="G49"/>
      <c r="H49" s="57"/>
      <c r="I49" s="56"/>
      <c r="J49" s="227"/>
      <c r="K49" s="228"/>
      <c r="L49"/>
      <c r="M49"/>
      <c r="N49"/>
      <c r="O49"/>
      <c r="P49"/>
      <c r="Q49"/>
      <c r="R49"/>
      <c r="S49"/>
    </row>
    <row r="50" spans="1:19" s="2" customFormat="1" x14ac:dyDescent="0.3">
      <c r="A50" s="3"/>
      <c r="B50" s="28" t="s">
        <v>61</v>
      </c>
      <c r="C50" s="24"/>
      <c r="D50" s="27">
        <f>3164835</f>
        <v>3164835</v>
      </c>
      <c r="E50" s="159">
        <f t="shared" si="1"/>
        <v>-661504.6650000019</v>
      </c>
      <c r="F50"/>
      <c r="G50"/>
      <c r="H50" s="57"/>
      <c r="I50" s="56"/>
      <c r="J50" s="227"/>
      <c r="K50" s="228"/>
      <c r="L50"/>
      <c r="M50"/>
      <c r="N50"/>
      <c r="O50"/>
      <c r="P50"/>
      <c r="Q50"/>
      <c r="R50"/>
      <c r="S50"/>
    </row>
    <row r="51" spans="1:19" s="2" customFormat="1" x14ac:dyDescent="0.3">
      <c r="A51" s="156" t="s">
        <v>62</v>
      </c>
      <c r="B51" s="157" t="s">
        <v>4</v>
      </c>
      <c r="C51" s="158">
        <v>199965</v>
      </c>
      <c r="D51" s="158"/>
      <c r="E51" s="159">
        <f t="shared" si="1"/>
        <v>-461539.6650000019</v>
      </c>
      <c r="F51"/>
      <c r="G51"/>
      <c r="H51" s="57"/>
      <c r="I51" s="56"/>
      <c r="J51" s="227"/>
      <c r="K51" s="228"/>
      <c r="L51"/>
      <c r="M51"/>
      <c r="N51"/>
      <c r="O51"/>
      <c r="P51"/>
      <c r="Q51"/>
      <c r="R51"/>
      <c r="S51"/>
    </row>
    <row r="52" spans="1:19" s="2" customFormat="1" x14ac:dyDescent="0.3">
      <c r="A52" s="156"/>
      <c r="B52" s="157" t="s">
        <v>5</v>
      </c>
      <c r="C52" s="158">
        <v>266620</v>
      </c>
      <c r="D52" s="158"/>
      <c r="E52" s="159">
        <f t="shared" si="1"/>
        <v>-194919.6650000019</v>
      </c>
      <c r="F52"/>
      <c r="G52"/>
      <c r="H52" s="57"/>
      <c r="I52" s="56"/>
      <c r="J52" s="227"/>
      <c r="K52" s="228"/>
      <c r="L52"/>
      <c r="M52"/>
      <c r="N52"/>
      <c r="O52"/>
      <c r="P52"/>
      <c r="Q52"/>
      <c r="R52"/>
      <c r="S52"/>
    </row>
    <row r="53" spans="1:19" s="2" customFormat="1" x14ac:dyDescent="0.3">
      <c r="A53" s="156"/>
      <c r="B53" s="157" t="s">
        <v>6</v>
      </c>
      <c r="C53" s="158">
        <v>268190</v>
      </c>
      <c r="D53" s="158"/>
      <c r="E53" s="159">
        <f t="shared" si="1"/>
        <v>73270.3349999981</v>
      </c>
      <c r="F53"/>
      <c r="G53"/>
      <c r="H53" s="57"/>
      <c r="I53" s="56"/>
      <c r="J53" s="227"/>
      <c r="K53" s="228"/>
      <c r="L53"/>
      <c r="M53"/>
      <c r="N53"/>
      <c r="O53"/>
      <c r="P53"/>
      <c r="Q53"/>
      <c r="R53"/>
      <c r="S53"/>
    </row>
    <row r="54" spans="1:19" s="2" customFormat="1" x14ac:dyDescent="0.3">
      <c r="A54" s="156"/>
      <c r="B54" s="157" t="s">
        <v>7</v>
      </c>
      <c r="C54" s="158">
        <v>26662.000000000004</v>
      </c>
      <c r="D54" s="158"/>
      <c r="E54" s="159">
        <f t="shared" si="1"/>
        <v>99932.3349999981</v>
      </c>
      <c r="F54"/>
      <c r="G54"/>
      <c r="H54" s="57"/>
      <c r="I54" s="56"/>
      <c r="J54" s="227"/>
      <c r="K54" s="228"/>
      <c r="L54"/>
      <c r="M54"/>
      <c r="N54"/>
      <c r="O54"/>
      <c r="P54"/>
      <c r="Q54"/>
      <c r="R54"/>
      <c r="S54"/>
    </row>
    <row r="55" spans="1:19" s="2" customFormat="1" x14ac:dyDescent="0.3">
      <c r="A55" s="156"/>
      <c r="B55" s="157" t="s">
        <v>8</v>
      </c>
      <c r="C55" s="158">
        <v>346606</v>
      </c>
      <c r="D55" s="158"/>
      <c r="E55" s="159">
        <f t="shared" si="1"/>
        <v>446538.3349999981</v>
      </c>
      <c r="F55"/>
      <c r="G55"/>
      <c r="H55" s="57"/>
      <c r="I55" s="56"/>
      <c r="J55" s="227"/>
      <c r="K55" s="228"/>
      <c r="L55"/>
      <c r="M55"/>
      <c r="N55"/>
      <c r="O55"/>
      <c r="P55"/>
      <c r="Q55"/>
      <c r="R55"/>
      <c r="S55"/>
    </row>
    <row r="56" spans="1:19" s="2" customFormat="1" x14ac:dyDescent="0.3">
      <c r="A56" s="156"/>
      <c r="B56" s="157" t="s">
        <v>9</v>
      </c>
      <c r="C56" s="158">
        <v>866515</v>
      </c>
      <c r="D56" s="158"/>
      <c r="E56" s="159">
        <f t="shared" si="1"/>
        <v>1313053.3349999981</v>
      </c>
      <c r="F56"/>
      <c r="G56"/>
      <c r="H56" s="57"/>
      <c r="I56" s="56"/>
      <c r="J56" s="227"/>
      <c r="K56" s="228"/>
      <c r="L56"/>
      <c r="M56"/>
      <c r="N56"/>
      <c r="O56"/>
      <c r="P56"/>
      <c r="Q56"/>
      <c r="R56"/>
      <c r="S56"/>
    </row>
    <row r="57" spans="1:19" s="2" customFormat="1" x14ac:dyDescent="0.3">
      <c r="A57" s="156"/>
      <c r="B57" s="157" t="s">
        <v>11</v>
      </c>
      <c r="C57" s="158">
        <v>346606</v>
      </c>
      <c r="D57" s="158"/>
      <c r="E57" s="159">
        <f t="shared" si="1"/>
        <v>1659659.3349999981</v>
      </c>
      <c r="F57"/>
      <c r="G57"/>
      <c r="H57" s="57"/>
      <c r="I57" s="56"/>
      <c r="J57" s="227"/>
      <c r="K57" s="228"/>
      <c r="L57"/>
      <c r="M57"/>
      <c r="N57"/>
      <c r="O57"/>
      <c r="P57"/>
      <c r="Q57"/>
      <c r="R57"/>
      <c r="S57"/>
    </row>
    <row r="58" spans="1:19" s="2" customFormat="1" x14ac:dyDescent="0.3">
      <c r="A58" s="156"/>
      <c r="B58" s="157" t="s">
        <v>12</v>
      </c>
      <c r="C58" s="158">
        <v>199965</v>
      </c>
      <c r="D58" s="158"/>
      <c r="E58" s="159">
        <f t="shared" si="1"/>
        <v>1859624.3349999981</v>
      </c>
      <c r="F58"/>
      <c r="G58"/>
      <c r="H58" s="57"/>
      <c r="I58" s="56"/>
      <c r="J58" s="227"/>
      <c r="K58" s="228"/>
      <c r="L58"/>
      <c r="M58"/>
      <c r="N58"/>
      <c r="O58"/>
      <c r="P58"/>
      <c r="Q58"/>
      <c r="R58"/>
      <c r="S58"/>
    </row>
    <row r="59" spans="1:19" s="2" customFormat="1" x14ac:dyDescent="0.3">
      <c r="A59" s="156"/>
      <c r="B59" s="157" t="s">
        <v>15</v>
      </c>
      <c r="C59" s="158">
        <v>119979</v>
      </c>
      <c r="D59" s="158"/>
      <c r="E59" s="159">
        <f t="shared" si="1"/>
        <v>1979603.3349999981</v>
      </c>
      <c r="F59"/>
      <c r="G59"/>
      <c r="H59" s="57"/>
      <c r="I59" s="56"/>
      <c r="J59" s="227"/>
      <c r="K59" s="228"/>
      <c r="L59"/>
      <c r="M59"/>
      <c r="N59"/>
      <c r="O59"/>
      <c r="P59"/>
      <c r="Q59"/>
      <c r="R59"/>
      <c r="S59"/>
    </row>
    <row r="60" spans="1:19" s="2" customFormat="1" x14ac:dyDescent="0.3">
      <c r="A60" s="156"/>
      <c r="B60" s="157" t="s">
        <v>16</v>
      </c>
      <c r="C60" s="158">
        <v>26662.000000000004</v>
      </c>
      <c r="D60" s="158"/>
      <c r="E60" s="159">
        <f t="shared" si="1"/>
        <v>2006265.3349999981</v>
      </c>
      <c r="F60"/>
      <c r="G60"/>
      <c r="H60" s="57"/>
      <c r="I60" s="56"/>
      <c r="J60" s="227"/>
      <c r="K60" s="228"/>
      <c r="L60"/>
      <c r="M60"/>
      <c r="N60"/>
      <c r="O60"/>
      <c r="P60"/>
      <c r="Q60"/>
      <c r="R60"/>
      <c r="S60"/>
    </row>
    <row r="61" spans="1:19" s="2" customFormat="1" x14ac:dyDescent="0.3">
      <c r="A61" s="156"/>
      <c r="B61" s="157" t="s">
        <v>18</v>
      </c>
      <c r="C61" s="158">
        <v>25212</v>
      </c>
      <c r="D61" s="158"/>
      <c r="E61" s="159">
        <f t="shared" si="1"/>
        <v>2031477.3349999981</v>
      </c>
      <c r="F61"/>
      <c r="G61"/>
      <c r="H61" s="57"/>
      <c r="I61" s="56"/>
      <c r="J61" s="227"/>
      <c r="K61" s="228"/>
      <c r="L61"/>
      <c r="M61"/>
      <c r="N61"/>
      <c r="O61"/>
      <c r="P61"/>
      <c r="Q61"/>
      <c r="R61"/>
      <c r="S61"/>
    </row>
    <row r="62" spans="1:19" s="2" customFormat="1" x14ac:dyDescent="0.3">
      <c r="A62" s="156"/>
      <c r="B62" s="157" t="s">
        <v>19</v>
      </c>
      <c r="C62" s="158">
        <v>519909</v>
      </c>
      <c r="D62" s="158"/>
      <c r="E62" s="159">
        <f t="shared" si="1"/>
        <v>2551386.3349999981</v>
      </c>
      <c r="F62"/>
      <c r="G62"/>
      <c r="H62" s="57"/>
      <c r="I62" s="56"/>
      <c r="J62" s="227"/>
      <c r="K62" s="228"/>
      <c r="L62"/>
      <c r="M62"/>
      <c r="N62"/>
      <c r="O62"/>
      <c r="P62"/>
      <c r="Q62"/>
      <c r="R62"/>
      <c r="S62"/>
    </row>
    <row r="63" spans="1:19" s="2" customFormat="1" x14ac:dyDescent="0.3">
      <c r="A63" s="156"/>
      <c r="B63" s="157" t="s">
        <v>21</v>
      </c>
      <c r="C63" s="158">
        <v>519909</v>
      </c>
      <c r="D63" s="158"/>
      <c r="E63" s="159">
        <f t="shared" si="1"/>
        <v>3071295.3349999981</v>
      </c>
      <c r="F63" s="160"/>
      <c r="G63" s="160"/>
      <c r="H63" s="57"/>
      <c r="I63" s="56"/>
      <c r="J63" s="227"/>
      <c r="K63" s="228"/>
      <c r="L63"/>
      <c r="M63"/>
      <c r="N63"/>
      <c r="O63"/>
      <c r="P63"/>
      <c r="Q63"/>
      <c r="R63"/>
      <c r="S63"/>
    </row>
    <row r="64" spans="1:19" s="2" customFormat="1" x14ac:dyDescent="0.3">
      <c r="A64" s="156"/>
      <c r="B64" s="157" t="s">
        <v>24</v>
      </c>
      <c r="C64" s="158">
        <v>119979</v>
      </c>
      <c r="D64" s="158"/>
      <c r="E64" s="159">
        <f t="shared" si="1"/>
        <v>3191274.3349999981</v>
      </c>
      <c r="F64" s="160"/>
      <c r="G64" s="160"/>
      <c r="H64" s="57"/>
      <c r="I64" s="56"/>
      <c r="J64" s="227"/>
      <c r="K64" s="228"/>
      <c r="L64"/>
      <c r="M64"/>
      <c r="N64"/>
      <c r="O64"/>
      <c r="P64"/>
      <c r="Q64"/>
      <c r="R64"/>
      <c r="S64"/>
    </row>
    <row r="65" spans="1:19" s="2" customFormat="1" x14ac:dyDescent="0.3">
      <c r="A65" s="156"/>
      <c r="B65" s="157" t="s">
        <v>25</v>
      </c>
      <c r="C65" s="158">
        <v>1679706</v>
      </c>
      <c r="D65" s="158"/>
      <c r="E65" s="159">
        <f t="shared" si="1"/>
        <v>4870980.3349999981</v>
      </c>
      <c r="F65"/>
      <c r="G65"/>
      <c r="H65" s="57"/>
      <c r="I65" s="56"/>
      <c r="J65" s="227"/>
      <c r="K65" s="228"/>
      <c r="L65"/>
      <c r="M65"/>
      <c r="N65"/>
      <c r="O65"/>
      <c r="P65"/>
      <c r="Q65"/>
      <c r="R65"/>
      <c r="S65"/>
    </row>
    <row r="66" spans="1:19" s="2" customFormat="1" x14ac:dyDescent="0.3">
      <c r="A66" s="156"/>
      <c r="B66" s="157" t="s">
        <v>26</v>
      </c>
      <c r="C66" s="158">
        <v>266620</v>
      </c>
      <c r="D66" s="158"/>
      <c r="E66" s="159">
        <f t="shared" si="1"/>
        <v>5137600.3349999981</v>
      </c>
      <c r="F66"/>
      <c r="G66"/>
      <c r="H66" s="57"/>
      <c r="I66" s="56"/>
      <c r="J66" s="227"/>
      <c r="K66" s="228"/>
      <c r="L66"/>
      <c r="M66"/>
      <c r="N66"/>
      <c r="O66"/>
      <c r="P66"/>
      <c r="Q66"/>
      <c r="R66"/>
      <c r="S66"/>
    </row>
    <row r="67" spans="1:19" s="2" customFormat="1" x14ac:dyDescent="0.3">
      <c r="A67" s="3"/>
      <c r="B67" s="202" t="s">
        <v>59</v>
      </c>
      <c r="C67" s="203"/>
      <c r="D67" s="204">
        <v>2000000</v>
      </c>
      <c r="E67" s="102">
        <f t="shared" si="1"/>
        <v>3137600.3349999981</v>
      </c>
      <c r="F67"/>
      <c r="G67"/>
      <c r="H67" s="57"/>
      <c r="I67" s="56"/>
      <c r="J67" s="227">
        <v>2000000</v>
      </c>
      <c r="K67" s="228"/>
      <c r="L67"/>
      <c r="M67"/>
      <c r="N67"/>
      <c r="O67"/>
      <c r="P67"/>
      <c r="Q67"/>
      <c r="R67"/>
      <c r="S67"/>
    </row>
    <row r="68" spans="1:19" s="2" customFormat="1" x14ac:dyDescent="0.3">
      <c r="A68" s="3"/>
      <c r="B68" s="28" t="s">
        <v>63</v>
      </c>
      <c r="C68" s="24"/>
      <c r="D68" s="27">
        <v>3596322.2320000008</v>
      </c>
      <c r="E68" s="159">
        <f t="shared" si="1"/>
        <v>-458721.89700000267</v>
      </c>
      <c r="F68" s="205"/>
      <c r="G68"/>
      <c r="H68" s="57"/>
      <c r="I68" s="56"/>
      <c r="J68" s="227"/>
      <c r="K68" s="228"/>
      <c r="L68"/>
      <c r="M68"/>
      <c r="N68"/>
      <c r="O68"/>
      <c r="P68"/>
      <c r="Q68"/>
      <c r="R68"/>
      <c r="S68"/>
    </row>
    <row r="69" spans="1:19" s="2" customFormat="1" x14ac:dyDescent="0.3">
      <c r="A69" s="3"/>
      <c r="B69" s="28" t="s">
        <v>64</v>
      </c>
      <c r="C69" s="24"/>
      <c r="D69" s="27">
        <v>3237512</v>
      </c>
      <c r="E69" s="159">
        <f t="shared" si="1"/>
        <v>-3696233.8970000027</v>
      </c>
      <c r="F69"/>
      <c r="G69"/>
      <c r="H69" s="57"/>
      <c r="I69" s="56"/>
      <c r="J69" s="227"/>
      <c r="K69" s="228"/>
      <c r="L69"/>
      <c r="M69"/>
      <c r="N69"/>
      <c r="O69"/>
      <c r="P69"/>
      <c r="Q69"/>
      <c r="R69"/>
      <c r="S69"/>
    </row>
    <row r="70" spans="1:19" s="2" customFormat="1" x14ac:dyDescent="0.3">
      <c r="A70" s="156" t="s">
        <v>65</v>
      </c>
      <c r="B70" s="157" t="s">
        <v>2</v>
      </c>
      <c r="C70" s="158">
        <v>53634</v>
      </c>
      <c r="D70" s="158"/>
      <c r="E70" s="159">
        <f t="shared" si="1"/>
        <v>-3642599.8970000027</v>
      </c>
      <c r="F70"/>
      <c r="G70"/>
      <c r="H70" s="57"/>
      <c r="I70" s="56"/>
      <c r="J70" s="227"/>
      <c r="K70" s="228"/>
      <c r="L70"/>
      <c r="M70"/>
      <c r="N70"/>
      <c r="O70"/>
      <c r="P70"/>
      <c r="Q70"/>
      <c r="R70"/>
      <c r="S70"/>
    </row>
    <row r="71" spans="1:19" s="2" customFormat="1" x14ac:dyDescent="0.3">
      <c r="A71" s="156"/>
      <c r="B71" s="157" t="s">
        <v>4</v>
      </c>
      <c r="C71" s="158">
        <v>202290.00000000003</v>
      </c>
      <c r="D71" s="158"/>
      <c r="E71" s="159">
        <f t="shared" si="1"/>
        <v>-3440309.8970000027</v>
      </c>
      <c r="F71"/>
      <c r="G71"/>
      <c r="H71" s="57"/>
      <c r="I71" s="56"/>
      <c r="J71" s="227"/>
      <c r="K71" s="228"/>
      <c r="L71"/>
      <c r="M71"/>
      <c r="N71"/>
      <c r="O71"/>
      <c r="P71"/>
      <c r="Q71"/>
      <c r="R71"/>
      <c r="S71"/>
    </row>
    <row r="72" spans="1:19" s="2" customFormat="1" x14ac:dyDescent="0.3">
      <c r="A72" s="156"/>
      <c r="B72" s="157" t="s">
        <v>5</v>
      </c>
      <c r="C72" s="158">
        <v>269719.99999999994</v>
      </c>
      <c r="D72" s="158"/>
      <c r="E72" s="159">
        <f t="shared" si="1"/>
        <v>-3170589.8970000027</v>
      </c>
      <c r="F72"/>
      <c r="G72"/>
      <c r="H72" s="57"/>
      <c r="I72" s="56"/>
      <c r="J72" s="227"/>
      <c r="K72" s="228"/>
      <c r="L72"/>
      <c r="M72"/>
      <c r="N72"/>
      <c r="O72"/>
      <c r="P72"/>
      <c r="Q72"/>
      <c r="R72"/>
      <c r="S72"/>
    </row>
    <row r="73" spans="1:19" s="2" customFormat="1" x14ac:dyDescent="0.3">
      <c r="A73" s="156"/>
      <c r="B73" s="157" t="s">
        <v>6</v>
      </c>
      <c r="C73" s="158">
        <v>346606</v>
      </c>
      <c r="D73" s="158"/>
      <c r="E73" s="159">
        <f t="shared" si="1"/>
        <v>-2823983.8970000027</v>
      </c>
      <c r="F73"/>
      <c r="G73"/>
      <c r="H73" s="57"/>
      <c r="I73" s="56"/>
      <c r="J73" s="227"/>
      <c r="K73" s="228"/>
      <c r="L73"/>
      <c r="M73"/>
      <c r="N73"/>
      <c r="O73"/>
      <c r="P73"/>
      <c r="Q73"/>
      <c r="R73"/>
      <c r="S73"/>
    </row>
    <row r="74" spans="1:19" s="2" customFormat="1" x14ac:dyDescent="0.3">
      <c r="A74" s="156"/>
      <c r="B74" s="157" t="s">
        <v>7</v>
      </c>
      <c r="C74" s="158">
        <v>26972</v>
      </c>
      <c r="D74" s="158"/>
      <c r="E74" s="159">
        <f t="shared" si="1"/>
        <v>-2797011.8970000027</v>
      </c>
      <c r="F74"/>
      <c r="G74"/>
      <c r="H74" s="57"/>
      <c r="I74" s="56"/>
      <c r="J74" s="227"/>
      <c r="K74" s="228"/>
      <c r="L74"/>
      <c r="M74"/>
      <c r="N74"/>
      <c r="O74"/>
      <c r="P74"/>
      <c r="Q74"/>
      <c r="R74"/>
      <c r="S74"/>
    </row>
    <row r="75" spans="1:19" s="2" customFormat="1" x14ac:dyDescent="0.3">
      <c r="A75" s="156"/>
      <c r="B75" s="157" t="s">
        <v>8</v>
      </c>
      <c r="C75" s="158">
        <v>350636</v>
      </c>
      <c r="D75" s="158"/>
      <c r="E75" s="159">
        <f t="shared" si="1"/>
        <v>-2446375.8970000027</v>
      </c>
      <c r="F75" s="160"/>
      <c r="G75" s="160"/>
      <c r="H75" s="57"/>
      <c r="I75" s="56"/>
      <c r="J75" s="227"/>
      <c r="K75" s="228"/>
      <c r="L75"/>
      <c r="M75"/>
      <c r="N75"/>
      <c r="O75"/>
      <c r="P75"/>
      <c r="Q75"/>
      <c r="R75"/>
      <c r="S75"/>
    </row>
    <row r="76" spans="1:19" s="2" customFormat="1" x14ac:dyDescent="0.3">
      <c r="A76" s="156"/>
      <c r="B76" s="157" t="s">
        <v>9</v>
      </c>
      <c r="C76" s="158">
        <v>876590</v>
      </c>
      <c r="D76" s="158"/>
      <c r="E76" s="159">
        <f t="shared" si="1"/>
        <v>-1569785.8970000027</v>
      </c>
      <c r="F76"/>
      <c r="G76"/>
      <c r="H76" s="57"/>
      <c r="I76" s="56"/>
      <c r="J76" s="227"/>
      <c r="K76" s="228"/>
      <c r="L76"/>
      <c r="M76"/>
      <c r="N76"/>
      <c r="O76"/>
      <c r="P76"/>
      <c r="Q76"/>
      <c r="R76"/>
      <c r="S76"/>
    </row>
    <row r="77" spans="1:19" s="2" customFormat="1" x14ac:dyDescent="0.3">
      <c r="A77" s="156"/>
      <c r="B77" s="157" t="s">
        <v>10</v>
      </c>
      <c r="C77" s="158">
        <v>2202250</v>
      </c>
      <c r="D77" s="158"/>
      <c r="E77" s="159">
        <f t="shared" si="1"/>
        <v>632464.10299999733</v>
      </c>
      <c r="F77"/>
      <c r="G77"/>
      <c r="H77" s="57"/>
      <c r="I77" s="56"/>
      <c r="J77" s="227"/>
      <c r="K77" s="228"/>
      <c r="L77"/>
      <c r="M77"/>
      <c r="N77"/>
      <c r="O77"/>
      <c r="P77"/>
      <c r="Q77"/>
      <c r="R77"/>
      <c r="S77"/>
    </row>
    <row r="78" spans="1:19" s="2" customFormat="1" x14ac:dyDescent="0.3">
      <c r="A78" s="3"/>
      <c r="B78" s="199" t="s">
        <v>66</v>
      </c>
      <c r="C78" s="200"/>
      <c r="D78" s="201">
        <v>478750</v>
      </c>
      <c r="E78" s="159">
        <f t="shared" si="1"/>
        <v>153714.10299999733</v>
      </c>
      <c r="F78"/>
      <c r="G78"/>
      <c r="H78" s="57"/>
      <c r="I78" s="56"/>
      <c r="J78" s="227">
        <f>D78</f>
        <v>478750</v>
      </c>
      <c r="K78" s="228"/>
      <c r="L78"/>
      <c r="M78"/>
      <c r="N78"/>
      <c r="O78"/>
      <c r="P78"/>
      <c r="Q78"/>
      <c r="R78"/>
      <c r="S78"/>
    </row>
    <row r="79" spans="1:19" s="2" customFormat="1" x14ac:dyDescent="0.3">
      <c r="A79" s="156"/>
      <c r="B79" s="157" t="s">
        <v>11</v>
      </c>
      <c r="C79" s="158">
        <v>350636</v>
      </c>
      <c r="D79" s="158"/>
      <c r="E79" s="159">
        <f t="shared" si="1"/>
        <v>504350.10299999733</v>
      </c>
      <c r="F79"/>
      <c r="G79"/>
      <c r="H79" s="57"/>
      <c r="I79" s="56"/>
      <c r="J79" s="227"/>
      <c r="K79" s="228"/>
      <c r="L79"/>
      <c r="M79"/>
      <c r="N79"/>
      <c r="O79"/>
      <c r="P79"/>
      <c r="Q79"/>
      <c r="R79"/>
      <c r="S79"/>
    </row>
    <row r="80" spans="1:19" s="2" customFormat="1" x14ac:dyDescent="0.3">
      <c r="A80" s="156"/>
      <c r="B80" s="157" t="s">
        <v>12</v>
      </c>
      <c r="C80" s="158">
        <v>269720</v>
      </c>
      <c r="D80" s="158"/>
      <c r="E80" s="159">
        <f t="shared" si="1"/>
        <v>774070.10299999733</v>
      </c>
      <c r="F80"/>
      <c r="G80"/>
      <c r="H80" s="57"/>
      <c r="I80" s="56"/>
      <c r="J80" s="227"/>
      <c r="K80" s="228"/>
      <c r="L80"/>
      <c r="M80"/>
      <c r="N80"/>
      <c r="O80"/>
      <c r="P80"/>
      <c r="Q80"/>
      <c r="R80"/>
      <c r="S80"/>
    </row>
    <row r="81" spans="1:19" s="2" customFormat="1" x14ac:dyDescent="0.3">
      <c r="A81" s="156"/>
      <c r="B81" s="157" t="s">
        <v>14</v>
      </c>
      <c r="C81" s="158">
        <v>697242</v>
      </c>
      <c r="D81" s="158"/>
      <c r="E81" s="159">
        <f t="shared" ref="E81:E146" si="2">E80+C81-D81</f>
        <v>1471312.1029999973</v>
      </c>
      <c r="F81"/>
      <c r="G81"/>
      <c r="H81" s="57"/>
      <c r="I81" s="56"/>
      <c r="J81" s="227"/>
      <c r="K81" s="228"/>
      <c r="L81"/>
      <c r="M81"/>
      <c r="N81"/>
      <c r="O81"/>
      <c r="P81"/>
      <c r="Q81"/>
      <c r="R81"/>
      <c r="S81"/>
    </row>
    <row r="82" spans="1:19" s="2" customFormat="1" x14ac:dyDescent="0.3">
      <c r="A82" s="156"/>
      <c r="B82" s="157" t="s">
        <v>15</v>
      </c>
      <c r="C82" s="158">
        <v>121374.00000000001</v>
      </c>
      <c r="D82" s="158"/>
      <c r="E82" s="159">
        <f t="shared" si="2"/>
        <v>1592686.1029999973</v>
      </c>
      <c r="F82"/>
      <c r="G82"/>
      <c r="H82" s="57"/>
      <c r="I82" s="56"/>
      <c r="J82" s="227"/>
      <c r="K82" s="228"/>
      <c r="L82"/>
      <c r="M82"/>
      <c r="N82"/>
      <c r="O82"/>
      <c r="P82"/>
      <c r="Q82"/>
      <c r="R82"/>
      <c r="S82"/>
    </row>
    <row r="83" spans="1:19" s="2" customFormat="1" x14ac:dyDescent="0.3">
      <c r="A83" s="156"/>
      <c r="B83" s="157" t="s">
        <v>16</v>
      </c>
      <c r="C83" s="158">
        <v>26972</v>
      </c>
      <c r="D83" s="158"/>
      <c r="E83" s="159">
        <f t="shared" si="2"/>
        <v>1619658.1029999973</v>
      </c>
      <c r="F83"/>
      <c r="G83"/>
      <c r="H83" s="57"/>
      <c r="I83" s="56"/>
      <c r="J83" s="227"/>
      <c r="K83" s="228"/>
      <c r="L83"/>
      <c r="M83"/>
      <c r="N83"/>
      <c r="O83"/>
      <c r="P83"/>
      <c r="Q83"/>
      <c r="R83"/>
      <c r="S83"/>
    </row>
    <row r="84" spans="1:19" s="2" customFormat="1" x14ac:dyDescent="0.3">
      <c r="A84" s="156"/>
      <c r="B84" s="157" t="s">
        <v>18</v>
      </c>
      <c r="C84" s="158">
        <v>74264</v>
      </c>
      <c r="D84" s="158"/>
      <c r="E84" s="159">
        <f t="shared" si="2"/>
        <v>1693922.1029999973</v>
      </c>
      <c r="F84"/>
      <c r="G84"/>
      <c r="H84" s="57"/>
      <c r="I84" s="56"/>
      <c r="J84" s="227"/>
      <c r="K84" s="228"/>
      <c r="L84"/>
      <c r="M84"/>
      <c r="N84"/>
      <c r="O84"/>
      <c r="P84"/>
      <c r="Q84"/>
      <c r="R84"/>
      <c r="S84"/>
    </row>
    <row r="85" spans="1:19" s="2" customFormat="1" x14ac:dyDescent="0.3">
      <c r="A85" s="156"/>
      <c r="B85" s="157" t="s">
        <v>19</v>
      </c>
      <c r="C85" s="158">
        <v>525954</v>
      </c>
      <c r="D85" s="158"/>
      <c r="E85" s="159">
        <f t="shared" si="2"/>
        <v>2219876.1029999973</v>
      </c>
      <c r="F85"/>
      <c r="G85"/>
      <c r="H85" s="57"/>
      <c r="I85" s="56"/>
      <c r="J85" s="227"/>
      <c r="K85" s="228"/>
      <c r="L85"/>
      <c r="M85"/>
      <c r="N85"/>
      <c r="O85"/>
      <c r="P85"/>
      <c r="Q85"/>
      <c r="R85"/>
      <c r="S85"/>
    </row>
    <row r="86" spans="1:19" s="2" customFormat="1" x14ac:dyDescent="0.3">
      <c r="A86" s="156"/>
      <c r="B86" s="157" t="s">
        <v>21</v>
      </c>
      <c r="C86" s="158">
        <v>286286.71074380167</v>
      </c>
      <c r="D86" s="158"/>
      <c r="E86" s="159">
        <f t="shared" si="2"/>
        <v>2506162.813743799</v>
      </c>
      <c r="F86"/>
      <c r="G86"/>
      <c r="H86" s="57"/>
      <c r="I86" s="56"/>
      <c r="J86" s="227"/>
      <c r="K86" s="228"/>
      <c r="L86"/>
      <c r="M86"/>
      <c r="N86"/>
      <c r="O86"/>
      <c r="P86"/>
      <c r="Q86"/>
      <c r="R86"/>
      <c r="S86"/>
    </row>
    <row r="87" spans="1:19" s="2" customFormat="1" x14ac:dyDescent="0.3">
      <c r="A87" s="156"/>
      <c r="B87" s="157" t="s">
        <v>22</v>
      </c>
      <c r="C87" s="158">
        <v>441072</v>
      </c>
      <c r="D87" s="158"/>
      <c r="E87" s="159">
        <f t="shared" si="2"/>
        <v>2947234.813743799</v>
      </c>
      <c r="F87"/>
      <c r="G87"/>
      <c r="H87" s="57"/>
      <c r="I87" s="56"/>
      <c r="J87" s="227"/>
      <c r="K87" s="228"/>
      <c r="L87"/>
      <c r="M87"/>
      <c r="N87"/>
      <c r="O87"/>
      <c r="P87"/>
      <c r="Q87"/>
      <c r="R87"/>
      <c r="S87"/>
    </row>
    <row r="88" spans="1:19" s="2" customFormat="1" x14ac:dyDescent="0.3">
      <c r="A88" s="156"/>
      <c r="B88" s="157" t="s">
        <v>23</v>
      </c>
      <c r="C88" s="158">
        <v>402255</v>
      </c>
      <c r="D88" s="158"/>
      <c r="E88" s="159">
        <f t="shared" si="2"/>
        <v>3349489.813743799</v>
      </c>
      <c r="F88"/>
      <c r="G88"/>
      <c r="H88" s="57"/>
      <c r="I88" s="56"/>
      <c r="J88" s="227"/>
      <c r="K88" s="228"/>
      <c r="L88"/>
      <c r="M88"/>
      <c r="N88"/>
      <c r="O88"/>
      <c r="P88"/>
      <c r="Q88"/>
      <c r="R88"/>
      <c r="S88"/>
    </row>
    <row r="89" spans="1:19" s="2" customFormat="1" x14ac:dyDescent="0.3">
      <c r="A89" s="156"/>
      <c r="B89" s="157" t="s">
        <v>24</v>
      </c>
      <c r="C89" s="158">
        <v>121374.00000000001</v>
      </c>
      <c r="D89" s="158"/>
      <c r="E89" s="159">
        <f t="shared" si="2"/>
        <v>3470863.813743799</v>
      </c>
      <c r="F89"/>
      <c r="G89"/>
      <c r="H89" s="57"/>
      <c r="I89" s="56"/>
      <c r="J89" s="227"/>
      <c r="K89" s="228"/>
      <c r="L89"/>
      <c r="M89"/>
      <c r="N89"/>
      <c r="O89"/>
      <c r="P89"/>
      <c r="Q89"/>
      <c r="R89"/>
      <c r="S89"/>
    </row>
    <row r="90" spans="1:19" s="2" customFormat="1" x14ac:dyDescent="0.3">
      <c r="A90" s="156"/>
      <c r="B90" s="157" t="s">
        <v>25</v>
      </c>
      <c r="C90" s="158">
        <v>1699236</v>
      </c>
      <c r="D90" s="158"/>
      <c r="E90" s="159">
        <f t="shared" si="2"/>
        <v>5170099.813743799</v>
      </c>
      <c r="F90"/>
      <c r="G90"/>
      <c r="H90" s="57"/>
      <c r="I90" s="56"/>
      <c r="J90" s="227"/>
      <c r="K90" s="228"/>
      <c r="L90"/>
      <c r="M90"/>
      <c r="N90"/>
      <c r="O90"/>
      <c r="P90"/>
      <c r="Q90"/>
      <c r="R90"/>
      <c r="S90"/>
    </row>
    <row r="91" spans="1:19" s="2" customFormat="1" x14ac:dyDescent="0.3">
      <c r="A91" s="156"/>
      <c r="B91" s="157" t="s">
        <v>26</v>
      </c>
      <c r="C91" s="158">
        <v>269719.99999999994</v>
      </c>
      <c r="D91" s="158"/>
      <c r="E91" s="159">
        <f t="shared" si="2"/>
        <v>5439819.813743799</v>
      </c>
      <c r="F91"/>
      <c r="G91"/>
      <c r="H91" s="57"/>
      <c r="I91" s="56"/>
      <c r="J91" s="227"/>
      <c r="K91" s="228"/>
      <c r="L91"/>
      <c r="M91"/>
      <c r="N91"/>
      <c r="O91"/>
      <c r="P91"/>
      <c r="Q91"/>
      <c r="R91"/>
      <c r="S91"/>
    </row>
    <row r="92" spans="1:19" s="2" customFormat="1" x14ac:dyDescent="0.3">
      <c r="A92" s="156"/>
      <c r="B92" s="157" t="s">
        <v>27</v>
      </c>
      <c r="C92" s="158">
        <v>53634</v>
      </c>
      <c r="D92" s="158"/>
      <c r="E92" s="159">
        <f t="shared" si="2"/>
        <v>5493453.813743799</v>
      </c>
      <c r="F92"/>
      <c r="G92"/>
      <c r="H92" s="57"/>
      <c r="I92" s="56"/>
      <c r="J92" s="227"/>
      <c r="K92" s="228"/>
      <c r="L92"/>
      <c r="M92"/>
      <c r="N92"/>
      <c r="O92"/>
      <c r="P92"/>
      <c r="Q92"/>
      <c r="R92"/>
      <c r="S92"/>
    </row>
    <row r="93" spans="1:19" s="2" customFormat="1" x14ac:dyDescent="0.3">
      <c r="A93" s="3"/>
      <c r="B93" s="202" t="s">
        <v>67</v>
      </c>
      <c r="C93" s="203"/>
      <c r="D93" s="204"/>
      <c r="E93" s="159">
        <f t="shared" si="2"/>
        <v>5493453.813743799</v>
      </c>
      <c r="F93"/>
      <c r="G93"/>
      <c r="H93" s="57"/>
      <c r="I93" s="56"/>
      <c r="J93" s="227">
        <f>404362.5-60000</f>
        <v>344362.5</v>
      </c>
      <c r="K93" s="228"/>
      <c r="L93"/>
      <c r="M93"/>
      <c r="N93"/>
      <c r="O93"/>
      <c r="P93"/>
      <c r="Q93"/>
      <c r="R93"/>
      <c r="S93"/>
    </row>
    <row r="94" spans="1:19" s="2" customFormat="1" x14ac:dyDescent="0.3">
      <c r="A94" s="3"/>
      <c r="B94" s="202" t="s">
        <v>68</v>
      </c>
      <c r="C94" s="203"/>
      <c r="D94" s="204">
        <v>5000000</v>
      </c>
      <c r="E94" s="102">
        <f t="shared" si="2"/>
        <v>493453.81374379899</v>
      </c>
      <c r="F94"/>
      <c r="G94"/>
      <c r="H94" s="57"/>
      <c r="I94" s="56"/>
      <c r="J94" s="227">
        <f>D94</f>
        <v>5000000</v>
      </c>
      <c r="K94" s="228"/>
      <c r="L94"/>
      <c r="M94"/>
      <c r="N94"/>
      <c r="O94"/>
      <c r="P94"/>
      <c r="Q94"/>
      <c r="R94"/>
      <c r="S94"/>
    </row>
    <row r="95" spans="1:19" s="2" customFormat="1" x14ac:dyDescent="0.3">
      <c r="A95" s="3"/>
      <c r="B95" s="28" t="s">
        <v>69</v>
      </c>
      <c r="C95" s="24"/>
      <c r="D95" s="27">
        <v>5167436.3800000008</v>
      </c>
      <c r="E95" s="159">
        <f t="shared" si="2"/>
        <v>-4673982.5662562018</v>
      </c>
      <c r="F95"/>
      <c r="G95"/>
      <c r="H95" s="57"/>
      <c r="I95" s="56"/>
      <c r="J95" s="227"/>
      <c r="K95" s="228"/>
      <c r="L95"/>
      <c r="M95"/>
      <c r="N95"/>
      <c r="O95"/>
      <c r="P95"/>
      <c r="Q95"/>
      <c r="R95"/>
      <c r="S95"/>
    </row>
    <row r="96" spans="1:19" s="2" customFormat="1" x14ac:dyDescent="0.3">
      <c r="A96" s="3"/>
      <c r="B96" s="28" t="s">
        <v>70</v>
      </c>
      <c r="C96" s="24"/>
      <c r="D96" s="27">
        <v>3164767.5987233557</v>
      </c>
      <c r="E96" s="159">
        <f t="shared" si="2"/>
        <v>-7838750.1649795575</v>
      </c>
      <c r="F96"/>
      <c r="G96"/>
      <c r="H96" s="57"/>
      <c r="I96" s="56"/>
      <c r="J96" s="227"/>
      <c r="K96" s="228"/>
      <c r="L96"/>
      <c r="M96"/>
      <c r="N96"/>
      <c r="O96"/>
      <c r="P96"/>
      <c r="Q96"/>
      <c r="R96"/>
      <c r="S96"/>
    </row>
    <row r="97" spans="1:19" s="2" customFormat="1" x14ac:dyDescent="0.3">
      <c r="A97" s="156" t="s">
        <v>71</v>
      </c>
      <c r="B97" s="157" t="s">
        <v>2</v>
      </c>
      <c r="C97" s="158">
        <v>27478</v>
      </c>
      <c r="D97" s="158"/>
      <c r="E97" s="159">
        <f t="shared" si="2"/>
        <v>-7811272.1649795575</v>
      </c>
      <c r="F97"/>
      <c r="G97"/>
      <c r="H97" s="57"/>
      <c r="I97" s="56"/>
      <c r="J97" s="227"/>
      <c r="K97" s="228"/>
      <c r="L97"/>
      <c r="M97"/>
      <c r="N97"/>
      <c r="O97"/>
      <c r="P97"/>
      <c r="Q97"/>
      <c r="R97"/>
      <c r="S97"/>
    </row>
    <row r="98" spans="1:19" s="2" customFormat="1" x14ac:dyDescent="0.3">
      <c r="A98" s="156"/>
      <c r="B98" s="157" t="s">
        <v>6</v>
      </c>
      <c r="C98" s="158">
        <v>350636</v>
      </c>
      <c r="D98" s="158"/>
      <c r="E98" s="159">
        <f t="shared" si="2"/>
        <v>-7460636.1649795575</v>
      </c>
      <c r="F98"/>
      <c r="G98"/>
      <c r="H98" s="57"/>
      <c r="I98" s="56"/>
      <c r="J98" s="227"/>
      <c r="K98" s="228"/>
      <c r="L98"/>
      <c r="M98"/>
      <c r="N98"/>
      <c r="O98"/>
      <c r="P98"/>
      <c r="Q98"/>
      <c r="R98"/>
      <c r="S98"/>
    </row>
    <row r="99" spans="1:19" s="2" customFormat="1" x14ac:dyDescent="0.3">
      <c r="A99" s="156"/>
      <c r="B99" s="157" t="s">
        <v>7</v>
      </c>
      <c r="C99" s="158">
        <v>27478</v>
      </c>
      <c r="D99" s="158"/>
      <c r="E99" s="159">
        <f t="shared" si="2"/>
        <v>-7433158.1649795575</v>
      </c>
      <c r="F99"/>
      <c r="G99"/>
      <c r="H99" s="57"/>
      <c r="I99" s="56"/>
      <c r="J99" s="227"/>
      <c r="K99" s="228"/>
      <c r="L99"/>
      <c r="M99"/>
      <c r="N99"/>
      <c r="O99"/>
      <c r="P99"/>
      <c r="Q99"/>
      <c r="R99"/>
      <c r="S99"/>
    </row>
    <row r="100" spans="1:19" s="2" customFormat="1" x14ac:dyDescent="0.3">
      <c r="A100" s="156"/>
      <c r="B100" s="157" t="s">
        <v>8</v>
      </c>
      <c r="C100" s="158">
        <v>357214</v>
      </c>
      <c r="D100" s="158"/>
      <c r="E100" s="159">
        <f t="shared" si="2"/>
        <v>-7075944.1649795575</v>
      </c>
      <c r="F100"/>
      <c r="G100"/>
      <c r="H100" s="57"/>
      <c r="I100" s="56"/>
      <c r="J100" s="227"/>
      <c r="K100" s="228"/>
      <c r="L100"/>
      <c r="M100"/>
      <c r="N100"/>
      <c r="O100"/>
      <c r="P100"/>
      <c r="Q100"/>
      <c r="R100"/>
      <c r="S100"/>
    </row>
    <row r="101" spans="1:19" s="2" customFormat="1" x14ac:dyDescent="0.3">
      <c r="A101" s="156"/>
      <c r="B101" s="157" t="s">
        <v>9</v>
      </c>
      <c r="C101" s="158">
        <v>893035.00000000012</v>
      </c>
      <c r="D101" s="158"/>
      <c r="E101" s="159">
        <f t="shared" si="2"/>
        <v>-6182909.1649795575</v>
      </c>
      <c r="F101"/>
      <c r="G101"/>
      <c r="H101" s="57"/>
      <c r="I101" s="56"/>
      <c r="J101" s="227"/>
      <c r="K101" s="228"/>
      <c r="L101"/>
      <c r="M101"/>
      <c r="N101"/>
      <c r="O101"/>
      <c r="P101"/>
      <c r="Q101"/>
      <c r="R101"/>
      <c r="S101"/>
    </row>
    <row r="102" spans="1:19" s="2" customFormat="1" x14ac:dyDescent="0.3">
      <c r="A102" s="156"/>
      <c r="B102" s="157" t="s">
        <v>11</v>
      </c>
      <c r="C102" s="158">
        <v>357214</v>
      </c>
      <c r="D102" s="158"/>
      <c r="E102" s="159">
        <f t="shared" si="2"/>
        <v>-5825695.1649795575</v>
      </c>
      <c r="F102" s="160"/>
      <c r="G102" s="160"/>
      <c r="H102" s="57"/>
      <c r="I102" s="56"/>
      <c r="J102" s="227"/>
      <c r="K102" s="228"/>
      <c r="L102"/>
      <c r="M102"/>
      <c r="N102"/>
      <c r="O102"/>
      <c r="P102"/>
      <c r="Q102"/>
      <c r="R102"/>
      <c r="S102"/>
    </row>
    <row r="103" spans="1:19" s="2" customFormat="1" x14ac:dyDescent="0.3">
      <c r="A103" s="156"/>
      <c r="B103" s="157" t="s">
        <v>14</v>
      </c>
      <c r="C103" s="158">
        <v>274780.00000000006</v>
      </c>
      <c r="D103" s="158"/>
      <c r="E103" s="159">
        <f t="shared" si="2"/>
        <v>-5550915.1649795575</v>
      </c>
      <c r="F103"/>
      <c r="G103"/>
      <c r="H103" s="57"/>
      <c r="I103" s="56"/>
      <c r="J103" s="227"/>
      <c r="K103" s="228"/>
      <c r="L103"/>
      <c r="M103"/>
      <c r="N103"/>
      <c r="O103"/>
      <c r="P103"/>
      <c r="Q103"/>
      <c r="R103"/>
      <c r="S103"/>
    </row>
    <row r="104" spans="1:19" s="2" customFormat="1" x14ac:dyDescent="0.3">
      <c r="A104" s="156"/>
      <c r="B104" s="157" t="s">
        <v>15</v>
      </c>
      <c r="C104" s="158">
        <v>123651.00000000001</v>
      </c>
      <c r="D104" s="158"/>
      <c r="E104" s="159">
        <f t="shared" si="2"/>
        <v>-5427264.1649795575</v>
      </c>
      <c r="F104"/>
      <c r="G104"/>
      <c r="H104" s="57"/>
      <c r="I104" s="56"/>
      <c r="J104" s="227"/>
      <c r="K104" s="228"/>
      <c r="L104"/>
      <c r="M104"/>
      <c r="N104"/>
      <c r="O104"/>
      <c r="P104"/>
      <c r="Q104"/>
      <c r="R104"/>
      <c r="S104"/>
    </row>
    <row r="105" spans="1:19" s="2" customFormat="1" x14ac:dyDescent="0.3">
      <c r="A105" s="156"/>
      <c r="B105" s="157" t="s">
        <v>16</v>
      </c>
      <c r="C105" s="158">
        <v>27478</v>
      </c>
      <c r="D105" s="158"/>
      <c r="E105" s="159">
        <f t="shared" si="2"/>
        <v>-5399786.1649795575</v>
      </c>
      <c r="F105"/>
      <c r="G105"/>
      <c r="H105" s="57"/>
      <c r="I105" s="56"/>
      <c r="J105" s="227"/>
      <c r="K105" s="228"/>
      <c r="L105"/>
      <c r="M105"/>
      <c r="N105"/>
      <c r="O105"/>
      <c r="P105"/>
      <c r="Q105"/>
      <c r="R105"/>
      <c r="S105"/>
    </row>
    <row r="106" spans="1:19" s="2" customFormat="1" x14ac:dyDescent="0.3">
      <c r="A106" s="156"/>
      <c r="B106" s="157" t="s">
        <v>19</v>
      </c>
      <c r="C106" s="158">
        <v>535821</v>
      </c>
      <c r="D106" s="158"/>
      <c r="E106" s="159">
        <f t="shared" si="2"/>
        <v>-4863965.1649795575</v>
      </c>
      <c r="F106"/>
      <c r="G106"/>
      <c r="H106" s="57"/>
      <c r="I106" s="56"/>
      <c r="J106" s="227"/>
      <c r="K106" s="228"/>
      <c r="L106"/>
      <c r="M106"/>
      <c r="N106"/>
      <c r="O106"/>
      <c r="P106"/>
      <c r="Q106"/>
      <c r="R106"/>
      <c r="S106"/>
    </row>
    <row r="107" spans="1:19" s="2" customFormat="1" x14ac:dyDescent="0.3">
      <c r="A107" s="156"/>
      <c r="B107" s="157" t="s">
        <v>20</v>
      </c>
      <c r="C107" s="158">
        <v>81112</v>
      </c>
      <c r="D107" s="158"/>
      <c r="E107" s="159">
        <f t="shared" si="2"/>
        <v>-4782853.1649795575</v>
      </c>
      <c r="F107"/>
      <c r="G107"/>
      <c r="H107" s="57"/>
      <c r="I107" s="56"/>
      <c r="J107" s="227"/>
      <c r="K107" s="228"/>
      <c r="L107"/>
      <c r="M107"/>
      <c r="N107"/>
      <c r="O107"/>
      <c r="P107"/>
      <c r="Q107"/>
      <c r="R107"/>
      <c r="S107"/>
    </row>
    <row r="108" spans="1:19" s="2" customFormat="1" x14ac:dyDescent="0.3">
      <c r="A108" s="156"/>
      <c r="B108" s="157" t="s">
        <v>21</v>
      </c>
      <c r="C108" s="158">
        <v>535821</v>
      </c>
      <c r="D108" s="158"/>
      <c r="E108" s="159">
        <f t="shared" si="2"/>
        <v>-4247032.1649795575</v>
      </c>
      <c r="F108"/>
      <c r="G108"/>
      <c r="H108" s="57"/>
      <c r="I108" s="56"/>
      <c r="J108" s="227"/>
      <c r="K108" s="228"/>
      <c r="L108"/>
      <c r="M108"/>
      <c r="N108"/>
      <c r="O108"/>
      <c r="P108"/>
      <c r="Q108"/>
      <c r="R108"/>
      <c r="S108"/>
    </row>
    <row r="109" spans="1:19" s="2" customFormat="1" x14ac:dyDescent="0.3">
      <c r="A109" s="156"/>
      <c r="B109" s="157" t="s">
        <v>22</v>
      </c>
      <c r="C109" s="158">
        <v>245025</v>
      </c>
      <c r="D109" s="158"/>
      <c r="E109" s="159">
        <f t="shared" si="2"/>
        <v>-4002007.1649795575</v>
      </c>
      <c r="F109"/>
      <c r="G109"/>
      <c r="H109" s="57"/>
      <c r="I109" s="56"/>
      <c r="J109" s="227"/>
      <c r="K109" s="228"/>
      <c r="L109"/>
      <c r="M109"/>
      <c r="N109"/>
      <c r="O109"/>
      <c r="P109"/>
      <c r="Q109"/>
      <c r="R109"/>
      <c r="S109"/>
    </row>
    <row r="110" spans="1:19" x14ac:dyDescent="0.3">
      <c r="A110" s="156"/>
      <c r="B110" s="157" t="s">
        <v>23</v>
      </c>
      <c r="C110" s="158">
        <v>206085</v>
      </c>
      <c r="D110" s="158"/>
      <c r="E110" s="159">
        <f t="shared" si="2"/>
        <v>-3795922.1649795575</v>
      </c>
      <c r="H110" s="57"/>
      <c r="I110" s="56"/>
      <c r="J110" s="227"/>
      <c r="K110" s="228"/>
    </row>
    <row r="111" spans="1:19" s="2" customFormat="1" x14ac:dyDescent="0.3">
      <c r="A111" s="156"/>
      <c r="B111" s="157" t="s">
        <v>24</v>
      </c>
      <c r="C111" s="158">
        <v>123651.00000000001</v>
      </c>
      <c r="D111" s="158"/>
      <c r="E111" s="159">
        <f t="shared" si="2"/>
        <v>-3672271.1649795575</v>
      </c>
      <c r="F111"/>
      <c r="G111"/>
      <c r="H111" s="57"/>
      <c r="I111" s="56"/>
      <c r="J111" s="227"/>
      <c r="K111" s="164"/>
      <c r="L111"/>
      <c r="M111"/>
      <c r="N111"/>
      <c r="O111"/>
      <c r="P111"/>
      <c r="Q111"/>
      <c r="R111"/>
      <c r="S111"/>
    </row>
    <row r="112" spans="1:19" s="2" customFormat="1" x14ac:dyDescent="0.3">
      <c r="A112" s="156"/>
      <c r="B112" s="157" t="s">
        <v>25</v>
      </c>
      <c r="C112" s="158">
        <v>1731114</v>
      </c>
      <c r="D112" s="158"/>
      <c r="E112" s="159">
        <f t="shared" si="2"/>
        <v>-1941157.1649795575</v>
      </c>
      <c r="F112"/>
      <c r="G112"/>
      <c r="H112" s="57"/>
      <c r="I112" s="56"/>
      <c r="J112" s="227"/>
      <c r="K112" s="228"/>
      <c r="L112"/>
      <c r="M112"/>
      <c r="N112"/>
      <c r="O112"/>
      <c r="P112"/>
      <c r="Q112"/>
      <c r="R112"/>
      <c r="S112"/>
    </row>
    <row r="113" spans="1:19" s="2" customFormat="1" x14ac:dyDescent="0.3">
      <c r="A113" s="156"/>
      <c r="B113" s="157" t="s">
        <v>26</v>
      </c>
      <c r="C113" s="158">
        <v>274780.00000000006</v>
      </c>
      <c r="D113" s="158"/>
      <c r="E113" s="159">
        <f t="shared" si="2"/>
        <v>-1666377.1649795575</v>
      </c>
      <c r="F113"/>
      <c r="G113"/>
      <c r="H113" s="57"/>
      <c r="I113" s="56"/>
      <c r="J113" s="227"/>
      <c r="K113" s="228"/>
      <c r="L113"/>
      <c r="M113"/>
      <c r="N113"/>
      <c r="O113"/>
      <c r="P113"/>
      <c r="Q113"/>
      <c r="R113"/>
      <c r="S113"/>
    </row>
    <row r="114" spans="1:19" s="2" customFormat="1" x14ac:dyDescent="0.3">
      <c r="A114" s="156"/>
      <c r="B114" s="157" t="s">
        <v>27</v>
      </c>
      <c r="C114" s="158">
        <v>27478</v>
      </c>
      <c r="D114" s="158"/>
      <c r="E114" s="159">
        <f t="shared" si="2"/>
        <v>-1638899.1649795575</v>
      </c>
      <c r="F114"/>
      <c r="G114"/>
      <c r="H114" s="57"/>
      <c r="I114" s="56"/>
      <c r="J114" s="227"/>
      <c r="K114" s="228"/>
      <c r="L114"/>
      <c r="M114"/>
      <c r="N114"/>
      <c r="O114"/>
      <c r="P114"/>
      <c r="Q114"/>
      <c r="R114"/>
      <c r="S114"/>
    </row>
    <row r="115" spans="1:19" s="2" customFormat="1" x14ac:dyDescent="0.3">
      <c r="A115" s="3"/>
      <c r="B115" s="202" t="s">
        <v>72</v>
      </c>
      <c r="C115" s="203"/>
      <c r="D115" s="204"/>
      <c r="E115" s="102">
        <f t="shared" si="2"/>
        <v>-1638899.1649795575</v>
      </c>
      <c r="F115"/>
      <c r="G115"/>
      <c r="H115" s="57"/>
      <c r="I115" s="56"/>
      <c r="J115" s="227">
        <v>454457.98000000045</v>
      </c>
      <c r="K115" s="228"/>
      <c r="L115"/>
      <c r="M115"/>
      <c r="N115"/>
      <c r="O115"/>
      <c r="P115"/>
      <c r="Q115"/>
      <c r="R115"/>
      <c r="S115"/>
    </row>
    <row r="116" spans="1:19" s="2" customFormat="1" x14ac:dyDescent="0.3">
      <c r="A116" s="3"/>
      <c r="B116" s="28" t="s">
        <v>157</v>
      </c>
      <c r="C116" s="24"/>
      <c r="D116" s="27">
        <v>3546931.1900000004</v>
      </c>
      <c r="E116" s="159">
        <f t="shared" si="2"/>
        <v>-5185830.3549795579</v>
      </c>
      <c r="F116"/>
      <c r="G116"/>
      <c r="H116" s="57"/>
      <c r="I116" s="56"/>
      <c r="J116" s="227"/>
      <c r="K116" s="228"/>
      <c r="L116"/>
      <c r="M116"/>
      <c r="N116"/>
      <c r="O116"/>
      <c r="P116"/>
      <c r="Q116"/>
      <c r="R116"/>
      <c r="S116"/>
    </row>
    <row r="117" spans="1:19" s="2" customFormat="1" x14ac:dyDescent="0.3">
      <c r="A117" s="3"/>
      <c r="B117" s="28" t="s">
        <v>158</v>
      </c>
      <c r="C117" s="24"/>
      <c r="D117" s="27">
        <v>4214053.9761298625</v>
      </c>
      <c r="E117" s="159">
        <f t="shared" si="2"/>
        <v>-9399884.3311094195</v>
      </c>
      <c r="F117"/>
      <c r="G117"/>
      <c r="H117" s="57"/>
      <c r="I117" s="56"/>
      <c r="J117" s="227"/>
      <c r="K117" s="228"/>
      <c r="L117"/>
      <c r="M117"/>
      <c r="N117"/>
      <c r="O117"/>
      <c r="P117"/>
      <c r="Q117"/>
      <c r="R117"/>
      <c r="S117"/>
    </row>
    <row r="118" spans="1:19" x14ac:dyDescent="0.3">
      <c r="A118" s="156" t="s">
        <v>84</v>
      </c>
      <c r="B118" s="157" t="s">
        <v>4</v>
      </c>
      <c r="C118" s="158">
        <v>206085</v>
      </c>
      <c r="D118" s="158"/>
      <c r="E118" s="159">
        <f t="shared" si="2"/>
        <v>-9193799.3311094195</v>
      </c>
      <c r="H118" s="57"/>
      <c r="I118" s="56"/>
      <c r="J118" s="227"/>
      <c r="K118" s="228"/>
    </row>
    <row r="119" spans="1:19" s="2" customFormat="1" x14ac:dyDescent="0.3">
      <c r="A119" s="156"/>
      <c r="B119" s="157" t="s">
        <v>5</v>
      </c>
      <c r="C119" s="158">
        <v>561160</v>
      </c>
      <c r="D119" s="158"/>
      <c r="E119" s="159">
        <f t="shared" si="2"/>
        <v>-8632639.3311094195</v>
      </c>
      <c r="F119"/>
      <c r="G119"/>
      <c r="H119" s="57"/>
      <c r="I119" s="56"/>
      <c r="J119" s="227"/>
      <c r="K119" s="228"/>
      <c r="L119"/>
      <c r="M119"/>
      <c r="N119"/>
      <c r="O119"/>
      <c r="P119"/>
      <c r="Q119"/>
      <c r="R119"/>
      <c r="S119"/>
    </row>
    <row r="120" spans="1:19" s="2" customFormat="1" x14ac:dyDescent="0.3">
      <c r="A120" s="156"/>
      <c r="B120" s="157" t="s">
        <v>6</v>
      </c>
      <c r="C120" s="158">
        <v>357214</v>
      </c>
      <c r="D120" s="158"/>
      <c r="E120" s="159">
        <f t="shared" si="2"/>
        <v>-8275425.3311094195</v>
      </c>
      <c r="F120"/>
      <c r="G120"/>
      <c r="H120" s="57"/>
      <c r="I120" s="56"/>
      <c r="J120" s="227"/>
      <c r="K120" s="228"/>
      <c r="L120"/>
      <c r="M120"/>
      <c r="N120"/>
      <c r="O120"/>
      <c r="P120"/>
      <c r="Q120"/>
      <c r="R120"/>
      <c r="S120"/>
    </row>
    <row r="121" spans="1:19" s="2" customFormat="1" x14ac:dyDescent="0.3">
      <c r="A121" s="156"/>
      <c r="B121" s="157" t="s">
        <v>7</v>
      </c>
      <c r="C121" s="158">
        <v>28637.999999999996</v>
      </c>
      <c r="D121" s="158"/>
      <c r="E121" s="159">
        <f t="shared" si="2"/>
        <v>-8246787.3311094195</v>
      </c>
      <c r="F121"/>
      <c r="G121"/>
      <c r="H121" s="57"/>
      <c r="I121" s="56"/>
      <c r="J121" s="227"/>
      <c r="K121" s="228"/>
      <c r="L121"/>
      <c r="M121"/>
      <c r="N121"/>
      <c r="O121"/>
      <c r="P121"/>
      <c r="Q121"/>
      <c r="R121"/>
      <c r="S121"/>
    </row>
    <row r="122" spans="1:19" s="2" customFormat="1" x14ac:dyDescent="0.3">
      <c r="A122" s="156"/>
      <c r="B122" s="157" t="s">
        <v>8</v>
      </c>
      <c r="C122" s="158">
        <v>372294</v>
      </c>
      <c r="D122" s="158"/>
      <c r="E122" s="159">
        <f t="shared" si="2"/>
        <v>-7874493.3311094195</v>
      </c>
      <c r="F122"/>
      <c r="G122"/>
      <c r="H122" s="57"/>
      <c r="I122" s="56"/>
      <c r="J122" s="227"/>
      <c r="K122" s="228"/>
      <c r="L122"/>
      <c r="M122"/>
      <c r="N122"/>
      <c r="O122"/>
      <c r="P122"/>
      <c r="Q122"/>
      <c r="R122"/>
      <c r="S122"/>
    </row>
    <row r="123" spans="1:19" s="2" customFormat="1" x14ac:dyDescent="0.3">
      <c r="A123" s="156"/>
      <c r="B123" s="157" t="s">
        <v>9</v>
      </c>
      <c r="C123" s="158">
        <v>930735.00000000012</v>
      </c>
      <c r="D123" s="158"/>
      <c r="E123" s="159">
        <f t="shared" si="2"/>
        <v>-6943758.3311094195</v>
      </c>
      <c r="F123"/>
      <c r="G123"/>
      <c r="H123" s="57"/>
      <c r="I123" s="56"/>
      <c r="J123" s="227"/>
      <c r="K123" s="228"/>
      <c r="L123"/>
      <c r="M123"/>
      <c r="N123"/>
      <c r="O123"/>
      <c r="P123"/>
      <c r="Q123"/>
      <c r="R123"/>
      <c r="S123"/>
    </row>
    <row r="124" spans="1:19" s="2" customFormat="1" x14ac:dyDescent="0.3">
      <c r="A124" s="156"/>
      <c r="B124" s="157" t="s">
        <v>11</v>
      </c>
      <c r="C124" s="158">
        <v>372294</v>
      </c>
      <c r="D124" s="158"/>
      <c r="E124" s="159">
        <f t="shared" si="2"/>
        <v>-6571464.3311094195</v>
      </c>
      <c r="F124"/>
      <c r="G124"/>
      <c r="H124" s="57"/>
      <c r="I124" s="56"/>
      <c r="J124" s="227"/>
      <c r="K124" s="228"/>
      <c r="L124"/>
      <c r="M124"/>
      <c r="N124"/>
      <c r="O124"/>
      <c r="P124"/>
      <c r="Q124"/>
      <c r="R124"/>
      <c r="S124"/>
    </row>
    <row r="125" spans="1:19" s="2" customFormat="1" x14ac:dyDescent="0.3">
      <c r="A125" s="156"/>
      <c r="B125" s="157" t="s">
        <v>12</v>
      </c>
      <c r="C125" s="158">
        <v>561160</v>
      </c>
      <c r="D125" s="158"/>
      <c r="E125" s="159">
        <f t="shared" si="2"/>
        <v>-6010304.3311094195</v>
      </c>
      <c r="F125"/>
      <c r="G125"/>
      <c r="H125" s="57"/>
      <c r="I125" s="56"/>
      <c r="J125" s="227"/>
      <c r="K125" s="228"/>
      <c r="L125"/>
      <c r="M125"/>
      <c r="N125"/>
      <c r="O125"/>
      <c r="P125"/>
      <c r="Q125"/>
      <c r="R125"/>
      <c r="S125"/>
    </row>
    <row r="126" spans="1:19" s="2" customFormat="1" x14ac:dyDescent="0.3">
      <c r="A126" s="156"/>
      <c r="B126" s="157" t="s">
        <v>14</v>
      </c>
      <c r="C126" s="158">
        <v>372294</v>
      </c>
      <c r="D126" s="158"/>
      <c r="E126" s="159">
        <f t="shared" si="2"/>
        <v>-5638010.3311094195</v>
      </c>
      <c r="F126"/>
      <c r="G126"/>
      <c r="H126" s="57"/>
      <c r="I126" s="56"/>
      <c r="J126" s="227"/>
      <c r="K126" s="228"/>
      <c r="L126"/>
      <c r="M126"/>
      <c r="N126"/>
      <c r="O126"/>
      <c r="P126"/>
      <c r="Q126"/>
      <c r="R126"/>
      <c r="S126"/>
    </row>
    <row r="127" spans="1:19" s="2" customFormat="1" x14ac:dyDescent="0.3">
      <c r="A127" s="156"/>
      <c r="B127" s="157" t="s">
        <v>15</v>
      </c>
      <c r="C127" s="158">
        <v>128871</v>
      </c>
      <c r="D127" s="158"/>
      <c r="E127" s="159">
        <f t="shared" si="2"/>
        <v>-5509139.3311094195</v>
      </c>
      <c r="F127"/>
      <c r="G127"/>
      <c r="H127" s="57"/>
      <c r="I127" s="56"/>
      <c r="J127" s="227"/>
      <c r="K127" s="228"/>
      <c r="L127"/>
      <c r="M127"/>
      <c r="N127"/>
      <c r="O127"/>
      <c r="P127"/>
      <c r="Q127"/>
      <c r="R127"/>
      <c r="S127"/>
    </row>
    <row r="128" spans="1:19" s="2" customFormat="1" x14ac:dyDescent="0.3">
      <c r="A128" s="156"/>
      <c r="B128" s="157" t="s">
        <v>16</v>
      </c>
      <c r="C128" s="158">
        <v>28638.000000000004</v>
      </c>
      <c r="D128" s="158"/>
      <c r="E128" s="159">
        <f t="shared" si="2"/>
        <v>-5480501.3311094195</v>
      </c>
      <c r="F128"/>
      <c r="G128"/>
      <c r="H128" s="57"/>
      <c r="I128" s="56"/>
      <c r="J128" s="227"/>
      <c r="K128" s="228"/>
      <c r="L128"/>
      <c r="M128"/>
      <c r="N128"/>
      <c r="O128"/>
      <c r="P128"/>
      <c r="Q128"/>
      <c r="R128"/>
      <c r="S128"/>
    </row>
    <row r="129" spans="1:19" s="2" customFormat="1" x14ac:dyDescent="0.3">
      <c r="A129" s="156"/>
      <c r="B129" s="157" t="s">
        <v>19</v>
      </c>
      <c r="C129" s="158">
        <v>558441</v>
      </c>
      <c r="D129" s="158"/>
      <c r="E129" s="159">
        <f t="shared" si="2"/>
        <v>-4922060.3311094195</v>
      </c>
      <c r="F129"/>
      <c r="G129"/>
      <c r="H129" s="57"/>
      <c r="I129" s="56"/>
      <c r="J129" s="227"/>
      <c r="K129" s="228"/>
      <c r="L129"/>
      <c r="M129"/>
      <c r="N129"/>
      <c r="O129"/>
      <c r="P129"/>
      <c r="Q129"/>
      <c r="R129"/>
      <c r="S129"/>
    </row>
    <row r="130" spans="1:19" s="2" customFormat="1" x14ac:dyDescent="0.3">
      <c r="A130" s="156"/>
      <c r="B130" s="157" t="s">
        <v>20</v>
      </c>
      <c r="C130" s="158">
        <v>28638.000000000004</v>
      </c>
      <c r="D130" s="158"/>
      <c r="E130" s="159">
        <f t="shared" si="2"/>
        <v>-4893422.3311094195</v>
      </c>
      <c r="F130"/>
      <c r="G130"/>
      <c r="H130" s="57"/>
      <c r="I130" s="56"/>
      <c r="J130" s="227"/>
      <c r="K130" s="228"/>
      <c r="L130"/>
      <c r="M130"/>
      <c r="N130"/>
      <c r="O130"/>
      <c r="P130"/>
      <c r="Q130"/>
      <c r="R130"/>
      <c r="S130"/>
    </row>
    <row r="131" spans="1:19" s="2" customFormat="1" x14ac:dyDescent="0.3">
      <c r="A131" s="156"/>
      <c r="B131" s="157" t="s">
        <v>23</v>
      </c>
      <c r="C131" s="158">
        <v>214785</v>
      </c>
      <c r="D131" s="158"/>
      <c r="E131" s="159">
        <f t="shared" si="2"/>
        <v>-4678637.3311094195</v>
      </c>
      <c r="F131"/>
      <c r="G131"/>
      <c r="H131" s="57"/>
      <c r="I131" s="56"/>
      <c r="J131" s="227"/>
      <c r="K131" s="228"/>
      <c r="L131"/>
      <c r="M131"/>
      <c r="N131"/>
      <c r="O131"/>
      <c r="P131"/>
      <c r="Q131"/>
      <c r="R131"/>
      <c r="S131"/>
    </row>
    <row r="132" spans="1:19" s="2" customFormat="1" x14ac:dyDescent="0.3">
      <c r="A132" s="156"/>
      <c r="B132" s="157" t="s">
        <v>24</v>
      </c>
      <c r="C132" s="158">
        <v>128871</v>
      </c>
      <c r="D132" s="158"/>
      <c r="E132" s="159">
        <f t="shared" si="2"/>
        <v>-4549766.3311094195</v>
      </c>
      <c r="F132"/>
      <c r="G132"/>
      <c r="H132" s="57"/>
      <c r="I132" s="56"/>
      <c r="J132" s="227"/>
      <c r="K132" s="228"/>
      <c r="L132"/>
      <c r="M132"/>
      <c r="N132"/>
      <c r="O132"/>
      <c r="P132"/>
      <c r="Q132"/>
      <c r="R132"/>
      <c r="S132"/>
    </row>
    <row r="133" spans="1:19" s="2" customFormat="1" x14ac:dyDescent="0.3">
      <c r="A133" s="156"/>
      <c r="B133" s="157" t="s">
        <v>25</v>
      </c>
      <c r="C133" s="158">
        <v>1804194.0000000002</v>
      </c>
      <c r="D133" s="158"/>
      <c r="E133" s="159">
        <f t="shared" si="2"/>
        <v>-2745572.3311094195</v>
      </c>
      <c r="F133"/>
      <c r="G133"/>
      <c r="H133" s="57"/>
      <c r="I133" s="56"/>
      <c r="J133" s="227"/>
      <c r="K133" s="228"/>
      <c r="L133"/>
      <c r="M133"/>
      <c r="N133"/>
      <c r="O133"/>
      <c r="P133"/>
      <c r="Q133"/>
      <c r="R133"/>
      <c r="S133"/>
    </row>
    <row r="134" spans="1:19" s="2" customFormat="1" x14ac:dyDescent="0.3">
      <c r="A134" s="156"/>
      <c r="B134" s="157" t="s">
        <v>26</v>
      </c>
      <c r="C134" s="158">
        <v>286380</v>
      </c>
      <c r="D134" s="158"/>
      <c r="E134" s="159">
        <f t="shared" si="2"/>
        <v>-2459192.3311094195</v>
      </c>
      <c r="F134"/>
      <c r="G134"/>
      <c r="H134" s="57"/>
      <c r="I134" s="56"/>
      <c r="J134" s="227"/>
      <c r="K134" s="228"/>
      <c r="L134"/>
      <c r="M134"/>
      <c r="N134"/>
      <c r="O134"/>
      <c r="P134"/>
      <c r="Q134"/>
      <c r="R134"/>
      <c r="S134"/>
    </row>
    <row r="135" spans="1:19" s="2" customFormat="1" x14ac:dyDescent="0.3">
      <c r="A135" s="3"/>
      <c r="B135" s="202" t="s">
        <v>161</v>
      </c>
      <c r="C135" s="203"/>
      <c r="D135" s="204"/>
      <c r="E135" s="102">
        <f t="shared" si="2"/>
        <v>-2459192.3311094195</v>
      </c>
      <c r="F135"/>
      <c r="G135"/>
      <c r="H135" s="57"/>
      <c r="I135" s="56"/>
      <c r="J135" s="227">
        <v>587276.92000000004</v>
      </c>
      <c r="K135" s="228"/>
      <c r="L135"/>
      <c r="M135"/>
      <c r="N135"/>
      <c r="O135"/>
      <c r="P135"/>
      <c r="Q135"/>
      <c r="R135"/>
      <c r="S135"/>
    </row>
    <row r="136" spans="1:19" s="2" customFormat="1" x14ac:dyDescent="0.3">
      <c r="A136" s="3"/>
      <c r="B136" s="28" t="s">
        <v>159</v>
      </c>
      <c r="C136" s="24"/>
      <c r="D136" s="27">
        <v>5134077.8500000024</v>
      </c>
      <c r="E136" s="159">
        <f t="shared" si="2"/>
        <v>-7593270.1811094219</v>
      </c>
      <c r="F136"/>
      <c r="G136"/>
      <c r="H136" s="57"/>
      <c r="I136" s="56"/>
      <c r="J136" s="227"/>
      <c r="K136" s="228"/>
      <c r="L136"/>
      <c r="M136"/>
      <c r="N136"/>
      <c r="O136"/>
      <c r="P136"/>
      <c r="Q136"/>
      <c r="R136"/>
      <c r="S136"/>
    </row>
    <row r="137" spans="1:19" s="2" customFormat="1" x14ac:dyDescent="0.3">
      <c r="A137" s="3"/>
      <c r="B137" s="28" t="s">
        <v>160</v>
      </c>
      <c r="C137" s="24"/>
      <c r="D137" s="27">
        <v>4060971.21</v>
      </c>
      <c r="E137" s="159">
        <f t="shared" si="2"/>
        <v>-11654241.391109422</v>
      </c>
      <c r="F137"/>
      <c r="G137"/>
      <c r="H137" s="57"/>
      <c r="I137" s="56"/>
      <c r="J137" s="227"/>
      <c r="K137" s="228"/>
      <c r="L137"/>
      <c r="M137"/>
      <c r="N137"/>
      <c r="O137"/>
      <c r="P137"/>
      <c r="Q137"/>
      <c r="R137"/>
      <c r="S137"/>
    </row>
    <row r="138" spans="1:19" s="2" customFormat="1" x14ac:dyDescent="0.3">
      <c r="A138" s="156" t="s">
        <v>85</v>
      </c>
      <c r="B138" s="157" t="s">
        <v>2</v>
      </c>
      <c r="C138" s="158">
        <v>28638.000000000004</v>
      </c>
      <c r="D138" s="158"/>
      <c r="E138" s="159">
        <f t="shared" si="2"/>
        <v>-11625603.391109422</v>
      </c>
      <c r="F138"/>
      <c r="G138"/>
      <c r="H138" s="57"/>
      <c r="I138" s="56"/>
      <c r="J138" s="227"/>
      <c r="K138" s="228"/>
      <c r="L138"/>
      <c r="M138"/>
      <c r="N138"/>
      <c r="O138"/>
      <c r="P138"/>
      <c r="Q138"/>
      <c r="R138"/>
      <c r="S138"/>
    </row>
    <row r="139" spans="1:19" s="2" customFormat="1" x14ac:dyDescent="0.3">
      <c r="A139" s="156"/>
      <c r="B139" s="157" t="s">
        <v>4</v>
      </c>
      <c r="C139" s="158">
        <v>214785</v>
      </c>
      <c r="D139" s="158"/>
      <c r="E139" s="159">
        <f t="shared" si="2"/>
        <v>-11410818.391109422</v>
      </c>
      <c r="F139"/>
      <c r="G139"/>
      <c r="H139" s="57"/>
      <c r="I139" s="56"/>
      <c r="J139" s="227"/>
      <c r="K139" s="228"/>
      <c r="L139"/>
      <c r="M139"/>
      <c r="N139"/>
      <c r="O139"/>
      <c r="P139"/>
      <c r="Q139"/>
      <c r="R139"/>
      <c r="S139"/>
    </row>
    <row r="140" spans="1:19" s="2" customFormat="1" x14ac:dyDescent="0.3">
      <c r="A140" s="156"/>
      <c r="B140" s="157" t="s">
        <v>5</v>
      </c>
      <c r="C140" s="158">
        <v>313840</v>
      </c>
      <c r="D140" s="158"/>
      <c r="E140" s="159">
        <f t="shared" si="2"/>
        <v>-11096978.391109422</v>
      </c>
      <c r="F140"/>
      <c r="G140"/>
      <c r="H140" s="57"/>
      <c r="I140" s="56"/>
      <c r="J140" s="227"/>
      <c r="K140" s="228"/>
      <c r="L140"/>
      <c r="M140"/>
      <c r="N140"/>
      <c r="O140"/>
      <c r="P140"/>
      <c r="Q140"/>
      <c r="R140"/>
      <c r="S140"/>
    </row>
    <row r="141" spans="1:19" s="2" customFormat="1" x14ac:dyDescent="0.3">
      <c r="A141" s="156"/>
      <c r="B141" s="157" t="s">
        <v>6</v>
      </c>
      <c r="C141" s="158">
        <v>372294</v>
      </c>
      <c r="D141" s="158"/>
      <c r="E141" s="159">
        <f t="shared" si="2"/>
        <v>-10724684.391109422</v>
      </c>
      <c r="F141"/>
      <c r="G141"/>
      <c r="H141" s="57"/>
      <c r="I141" s="56"/>
      <c r="J141" s="227"/>
      <c r="K141" s="228"/>
      <c r="L141"/>
      <c r="M141"/>
      <c r="N141"/>
      <c r="O141"/>
      <c r="P141"/>
      <c r="Q141"/>
      <c r="R141"/>
      <c r="S141"/>
    </row>
    <row r="142" spans="1:19" s="2" customFormat="1" x14ac:dyDescent="0.3">
      <c r="A142" s="156"/>
      <c r="B142" s="157" t="s">
        <v>7</v>
      </c>
      <c r="C142" s="158">
        <v>31384</v>
      </c>
      <c r="D142" s="158"/>
      <c r="E142" s="159">
        <f t="shared" si="2"/>
        <v>-10693300.391109422</v>
      </c>
      <c r="F142"/>
      <c r="G142"/>
      <c r="H142" s="57"/>
      <c r="I142" s="56"/>
      <c r="J142" s="227"/>
      <c r="K142" s="228"/>
      <c r="L142"/>
      <c r="M142"/>
      <c r="N142"/>
      <c r="O142"/>
      <c r="P142"/>
      <c r="Q142"/>
      <c r="R142"/>
      <c r="S142"/>
    </row>
    <row r="143" spans="1:19" s="2" customFormat="1" x14ac:dyDescent="0.3">
      <c r="A143" s="156"/>
      <c r="B143" s="157" t="s">
        <v>8</v>
      </c>
      <c r="C143" s="158">
        <v>407992</v>
      </c>
      <c r="D143" s="158"/>
      <c r="E143" s="159">
        <f t="shared" si="2"/>
        <v>-10285308.391109422</v>
      </c>
      <c r="F143"/>
      <c r="G143"/>
      <c r="H143" s="57"/>
      <c r="I143" s="56"/>
      <c r="J143" s="227"/>
      <c r="K143" s="228"/>
      <c r="L143"/>
      <c r="M143"/>
      <c r="N143"/>
      <c r="O143"/>
      <c r="P143"/>
      <c r="Q143"/>
      <c r="R143"/>
      <c r="S143"/>
    </row>
    <row r="144" spans="1:19" s="2" customFormat="1" x14ac:dyDescent="0.3">
      <c r="A144" s="156"/>
      <c r="B144" s="157" t="s">
        <v>9</v>
      </c>
      <c r="C144" s="158">
        <v>1019980.0000000001</v>
      </c>
      <c r="D144" s="158"/>
      <c r="E144" s="159">
        <f t="shared" si="2"/>
        <v>-9265328.3911094218</v>
      </c>
      <c r="F144"/>
      <c r="G144"/>
      <c r="H144" s="57"/>
      <c r="I144" s="56"/>
      <c r="J144" s="227"/>
      <c r="K144" s="228"/>
      <c r="L144"/>
      <c r="M144"/>
      <c r="N144"/>
      <c r="O144"/>
      <c r="P144"/>
      <c r="Q144"/>
      <c r="R144"/>
      <c r="S144"/>
    </row>
    <row r="145" spans="1:19" s="2" customFormat="1" x14ac:dyDescent="0.3">
      <c r="A145" s="156"/>
      <c r="B145" s="157" t="s">
        <v>11</v>
      </c>
      <c r="C145" s="158">
        <v>407992</v>
      </c>
      <c r="D145" s="158"/>
      <c r="E145" s="159">
        <f t="shared" si="2"/>
        <v>-8857336.3911094218</v>
      </c>
      <c r="F145"/>
      <c r="G145"/>
      <c r="H145" s="57"/>
      <c r="I145" s="56"/>
      <c r="J145" s="227"/>
      <c r="K145" s="228"/>
      <c r="L145"/>
      <c r="M145"/>
      <c r="N145"/>
      <c r="O145"/>
      <c r="P145"/>
      <c r="Q145"/>
      <c r="R145"/>
      <c r="S145"/>
    </row>
    <row r="146" spans="1:19" s="2" customFormat="1" x14ac:dyDescent="0.3">
      <c r="A146" s="156"/>
      <c r="B146" s="157" t="s">
        <v>12</v>
      </c>
      <c r="C146" s="158">
        <v>313840</v>
      </c>
      <c r="D146" s="158"/>
      <c r="E146" s="159">
        <f t="shared" si="2"/>
        <v>-8543496.3911094218</v>
      </c>
      <c r="F146"/>
      <c r="G146"/>
      <c r="H146" s="57"/>
      <c r="I146" s="56"/>
      <c r="J146" s="227"/>
      <c r="K146" s="228"/>
      <c r="L146"/>
      <c r="M146"/>
      <c r="N146"/>
      <c r="O146"/>
      <c r="P146"/>
      <c r="Q146"/>
      <c r="R146"/>
      <c r="S146"/>
    </row>
    <row r="147" spans="1:19" s="2" customFormat="1" x14ac:dyDescent="0.3">
      <c r="A147" s="156"/>
      <c r="B147" s="157" t="s">
        <v>14</v>
      </c>
      <c r="C147" s="158">
        <v>313840</v>
      </c>
      <c r="D147" s="158"/>
      <c r="E147" s="159">
        <f t="shared" ref="E147:E155" si="3">E146+C147-D147</f>
        <v>-8229656.3911094218</v>
      </c>
      <c r="F147"/>
      <c r="G147"/>
      <c r="H147" s="57"/>
      <c r="I147" s="56"/>
      <c r="J147" s="227"/>
      <c r="K147" s="228"/>
      <c r="L147"/>
      <c r="M147"/>
      <c r="N147"/>
      <c r="O147"/>
      <c r="P147"/>
      <c r="Q147"/>
      <c r="R147"/>
      <c r="S147"/>
    </row>
    <row r="148" spans="1:19" s="2" customFormat="1" x14ac:dyDescent="0.3">
      <c r="A148" s="156"/>
      <c r="B148" s="157" t="s">
        <v>15</v>
      </c>
      <c r="C148" s="158">
        <v>94152</v>
      </c>
      <c r="D148" s="158"/>
      <c r="E148" s="159">
        <f t="shared" si="3"/>
        <v>-8135504.3911094218</v>
      </c>
      <c r="F148"/>
      <c r="G148"/>
      <c r="H148" s="57"/>
      <c r="I148" s="56"/>
      <c r="J148" s="227"/>
      <c r="K148" s="228"/>
      <c r="L148"/>
      <c r="M148"/>
      <c r="N148"/>
      <c r="O148"/>
      <c r="P148"/>
      <c r="Q148"/>
      <c r="R148"/>
      <c r="S148"/>
    </row>
    <row r="149" spans="1:19" s="2" customFormat="1" x14ac:dyDescent="0.3">
      <c r="A149" s="156"/>
      <c r="B149" s="157" t="s">
        <v>16</v>
      </c>
      <c r="C149" s="158">
        <v>31384</v>
      </c>
      <c r="D149" s="158"/>
      <c r="E149" s="159">
        <f t="shared" si="3"/>
        <v>-8104120.3911094218</v>
      </c>
      <c r="F149"/>
      <c r="G149"/>
      <c r="H149" s="57"/>
      <c r="I149" s="56"/>
      <c r="J149" s="227"/>
      <c r="K149" s="228"/>
      <c r="L149"/>
      <c r="M149"/>
      <c r="N149"/>
      <c r="O149"/>
      <c r="P149"/>
      <c r="Q149"/>
      <c r="R149"/>
      <c r="S149"/>
    </row>
    <row r="150" spans="1:19" s="2" customFormat="1" x14ac:dyDescent="0.3">
      <c r="A150" s="156"/>
      <c r="B150" s="157" t="s">
        <v>18</v>
      </c>
      <c r="C150" s="158">
        <v>27478</v>
      </c>
      <c r="D150" s="158"/>
      <c r="E150" s="159">
        <f t="shared" si="3"/>
        <v>-8076642.3911094218</v>
      </c>
      <c r="F150"/>
      <c r="G150"/>
      <c r="H150" s="57"/>
      <c r="I150" s="56"/>
      <c r="J150" s="227"/>
      <c r="K150" s="228"/>
      <c r="L150"/>
      <c r="M150"/>
      <c r="N150"/>
      <c r="O150"/>
      <c r="P150"/>
      <c r="Q150"/>
      <c r="R150"/>
      <c r="S150"/>
    </row>
    <row r="151" spans="1:19" s="2" customFormat="1" x14ac:dyDescent="0.3">
      <c r="A151" s="156"/>
      <c r="B151" s="157" t="s">
        <v>19</v>
      </c>
      <c r="C151" s="158">
        <v>611988</v>
      </c>
      <c r="D151" s="158"/>
      <c r="E151" s="159">
        <f t="shared" si="3"/>
        <v>-7464654.3911094218</v>
      </c>
      <c r="F151"/>
      <c r="G151"/>
      <c r="H151" s="57"/>
      <c r="I151" s="56"/>
      <c r="J151" s="227"/>
      <c r="K151" s="228"/>
      <c r="L151"/>
      <c r="M151"/>
      <c r="N151"/>
      <c r="O151"/>
      <c r="P151"/>
      <c r="Q151"/>
      <c r="R151"/>
      <c r="S151"/>
    </row>
    <row r="152" spans="1:19" s="2" customFormat="1" x14ac:dyDescent="0.3">
      <c r="A152" s="156"/>
      <c r="B152" s="157" t="s">
        <v>21</v>
      </c>
      <c r="C152" s="158">
        <v>1170429</v>
      </c>
      <c r="D152" s="158"/>
      <c r="E152" s="159">
        <f t="shared" si="3"/>
        <v>-6294225.3911094218</v>
      </c>
      <c r="F152"/>
      <c r="G152"/>
      <c r="H152" s="57"/>
      <c r="I152" s="56"/>
      <c r="J152" s="227"/>
      <c r="K152" s="228"/>
      <c r="L152"/>
      <c r="M152"/>
      <c r="N152"/>
      <c r="O152"/>
      <c r="P152"/>
      <c r="Q152"/>
      <c r="R152"/>
      <c r="S152"/>
    </row>
    <row r="153" spans="1:19" s="2" customFormat="1" x14ac:dyDescent="0.3">
      <c r="A153" s="156"/>
      <c r="B153" s="157" t="s">
        <v>23</v>
      </c>
      <c r="C153" s="158">
        <v>235380</v>
      </c>
      <c r="D153" s="158"/>
      <c r="E153" s="159">
        <f t="shared" si="3"/>
        <v>-6058845.3911094218</v>
      </c>
      <c r="F153"/>
      <c r="G153"/>
      <c r="H153" s="57"/>
      <c r="I153" s="56"/>
      <c r="J153" s="227"/>
      <c r="K153" s="228"/>
      <c r="L153"/>
      <c r="M153"/>
      <c r="N153"/>
      <c r="O153"/>
      <c r="P153"/>
      <c r="Q153"/>
      <c r="R153"/>
      <c r="S153"/>
    </row>
    <row r="154" spans="1:19" s="2" customFormat="1" x14ac:dyDescent="0.3">
      <c r="A154" s="156"/>
      <c r="B154" s="157" t="s">
        <v>24</v>
      </c>
      <c r="C154" s="158">
        <v>141228</v>
      </c>
      <c r="D154" s="158"/>
      <c r="E154" s="159">
        <f t="shared" si="3"/>
        <v>-5917617.3911094218</v>
      </c>
      <c r="F154"/>
      <c r="G154"/>
      <c r="H154" s="57"/>
      <c r="I154" s="56"/>
      <c r="J154" s="227"/>
      <c r="K154" s="228"/>
      <c r="L154"/>
      <c r="M154"/>
      <c r="N154"/>
      <c r="O154"/>
      <c r="P154"/>
      <c r="Q154"/>
      <c r="R154"/>
      <c r="S154"/>
    </row>
    <row r="155" spans="1:19" s="2" customFormat="1" x14ac:dyDescent="0.3">
      <c r="A155" s="156"/>
      <c r="B155" s="157" t="s">
        <v>25</v>
      </c>
      <c r="C155" s="158">
        <v>1977192</v>
      </c>
      <c r="D155" s="158"/>
      <c r="E155" s="159">
        <f t="shared" si="3"/>
        <v>-3940425.3911094218</v>
      </c>
      <c r="F155"/>
      <c r="G155"/>
      <c r="H155" s="57"/>
      <c r="I155" s="56"/>
      <c r="J155" s="227"/>
      <c r="K155" s="228"/>
      <c r="L155"/>
      <c r="M155"/>
      <c r="N155"/>
      <c r="O155"/>
      <c r="P155"/>
      <c r="Q155"/>
      <c r="R155"/>
      <c r="S155"/>
    </row>
    <row r="156" spans="1:19" s="2" customFormat="1" x14ac:dyDescent="0.3">
      <c r="A156" s="156"/>
      <c r="B156" s="157" t="s">
        <v>26</v>
      </c>
      <c r="C156" s="158">
        <v>313840</v>
      </c>
      <c r="D156" s="158"/>
      <c r="E156" s="159">
        <f t="shared" ref="E156:E215" si="4">E155+C156-D156</f>
        <v>-3626585.3911094218</v>
      </c>
      <c r="F156"/>
      <c r="G156"/>
      <c r="H156" s="57"/>
      <c r="I156" s="56"/>
      <c r="J156" s="227"/>
      <c r="K156" s="228"/>
      <c r="L156"/>
      <c r="M156"/>
      <c r="N156"/>
      <c r="O156"/>
      <c r="P156"/>
      <c r="Q156"/>
      <c r="R156"/>
      <c r="S156"/>
    </row>
    <row r="157" spans="1:19" s="2" customFormat="1" x14ac:dyDescent="0.3">
      <c r="A157" s="156"/>
      <c r="B157" s="157" t="s">
        <v>27</v>
      </c>
      <c r="C157" s="158">
        <v>60022</v>
      </c>
      <c r="D157" s="158"/>
      <c r="E157" s="159">
        <f t="shared" si="4"/>
        <v>-3566563.3911094218</v>
      </c>
      <c r="F157"/>
      <c r="G157"/>
      <c r="H157" s="57"/>
      <c r="I157" s="56"/>
      <c r="J157" s="227"/>
      <c r="K157" s="228"/>
      <c r="L157"/>
      <c r="M157"/>
      <c r="N157"/>
      <c r="O157"/>
      <c r="P157"/>
      <c r="Q157"/>
      <c r="R157"/>
      <c r="S157"/>
    </row>
    <row r="158" spans="1:19" s="2" customFormat="1" x14ac:dyDescent="0.3">
      <c r="A158" s="3"/>
      <c r="B158" s="202" t="s">
        <v>162</v>
      </c>
      <c r="C158" s="203"/>
      <c r="D158" s="204"/>
      <c r="E158" s="102">
        <f t="shared" si="4"/>
        <v>-3566563.3911094218</v>
      </c>
      <c r="F158"/>
      <c r="G158"/>
      <c r="H158" s="57"/>
      <c r="I158" s="56"/>
      <c r="J158" s="227">
        <v>590359.82000000007</v>
      </c>
      <c r="K158" s="228"/>
      <c r="L158"/>
      <c r="M158"/>
      <c r="N158"/>
      <c r="O158"/>
      <c r="P158"/>
      <c r="Q158"/>
      <c r="R158"/>
      <c r="S158"/>
    </row>
    <row r="159" spans="1:19" s="2" customFormat="1" x14ac:dyDescent="0.3">
      <c r="A159" s="3"/>
      <c r="B159" s="28" t="s">
        <v>163</v>
      </c>
      <c r="C159" s="24"/>
      <c r="D159" s="27">
        <v>5464327.7599999998</v>
      </c>
      <c r="E159" s="159">
        <f t="shared" si="4"/>
        <v>-9030891.1511094216</v>
      </c>
      <c r="F159" t="s">
        <v>151</v>
      </c>
      <c r="G159"/>
      <c r="H159" s="57"/>
      <c r="I159" s="56"/>
      <c r="J159" s="227"/>
      <c r="K159" s="228"/>
      <c r="L159"/>
      <c r="M159"/>
      <c r="N159"/>
      <c r="O159"/>
      <c r="P159"/>
      <c r="Q159"/>
      <c r="R159"/>
      <c r="S159"/>
    </row>
    <row r="160" spans="1:19" s="2" customFormat="1" x14ac:dyDescent="0.3">
      <c r="A160" s="3"/>
      <c r="B160" s="28" t="s">
        <v>165</v>
      </c>
      <c r="C160" s="24"/>
      <c r="D160" s="27">
        <v>4263609.8182341876</v>
      </c>
      <c r="E160" s="159">
        <f t="shared" si="4"/>
        <v>-13294500.96934361</v>
      </c>
      <c r="F160"/>
      <c r="G160"/>
      <c r="H160" s="57"/>
      <c r="I160" s="56"/>
      <c r="J160" s="227"/>
      <c r="K160" s="164"/>
      <c r="L160"/>
      <c r="M160"/>
      <c r="N160"/>
      <c r="O160"/>
      <c r="P160"/>
      <c r="Q160"/>
      <c r="R160"/>
      <c r="S160"/>
    </row>
    <row r="161" spans="1:19" s="2" customFormat="1" x14ac:dyDescent="0.3">
      <c r="A161" s="156" t="s">
        <v>86</v>
      </c>
      <c r="B161" s="157" t="s">
        <v>4</v>
      </c>
      <c r="C161" s="158">
        <v>493050</v>
      </c>
      <c r="D161" s="158"/>
      <c r="E161" s="159">
        <f t="shared" si="4"/>
        <v>-12801450.96934361</v>
      </c>
      <c r="F161"/>
      <c r="G161"/>
      <c r="H161" s="57"/>
      <c r="I161" s="56"/>
      <c r="J161" s="227"/>
      <c r="K161" s="228"/>
      <c r="L161"/>
      <c r="M161"/>
      <c r="N161"/>
      <c r="O161"/>
      <c r="P161"/>
      <c r="Q161"/>
      <c r="R161"/>
      <c r="S161"/>
    </row>
    <row r="162" spans="1:19" s="2" customFormat="1" x14ac:dyDescent="0.3">
      <c r="A162" s="156"/>
      <c r="B162" s="157" t="s">
        <v>5</v>
      </c>
      <c r="C162" s="158">
        <v>343560</v>
      </c>
      <c r="D162" s="158"/>
      <c r="E162" s="159">
        <f t="shared" si="4"/>
        <v>-12457890.96934361</v>
      </c>
      <c r="F162"/>
      <c r="G162"/>
      <c r="H162" s="57"/>
      <c r="I162" s="56"/>
      <c r="J162" s="227"/>
      <c r="K162" s="228"/>
      <c r="L162"/>
      <c r="M162"/>
      <c r="N162"/>
      <c r="O162"/>
      <c r="P162"/>
      <c r="Q162"/>
      <c r="R162"/>
      <c r="S162"/>
    </row>
    <row r="163" spans="1:19" s="2" customFormat="1" x14ac:dyDescent="0.3">
      <c r="A163" s="156"/>
      <c r="B163" s="157" t="s">
        <v>6</v>
      </c>
      <c r="C163" s="158">
        <v>854620</v>
      </c>
      <c r="D163" s="158"/>
      <c r="E163" s="159">
        <f t="shared" si="4"/>
        <v>-11603270.96934361</v>
      </c>
      <c r="F163"/>
      <c r="G163"/>
      <c r="H163" s="57"/>
      <c r="I163" s="56"/>
      <c r="J163" s="227"/>
      <c r="K163" s="228"/>
      <c r="L163"/>
      <c r="M163"/>
      <c r="N163"/>
      <c r="O163"/>
      <c r="P163"/>
      <c r="Q163"/>
      <c r="R163"/>
      <c r="S163"/>
    </row>
    <row r="164" spans="1:19" s="2" customFormat="1" x14ac:dyDescent="0.3">
      <c r="A164" s="156"/>
      <c r="B164" s="157" t="s">
        <v>7</v>
      </c>
      <c r="C164" s="158">
        <v>34356</v>
      </c>
      <c r="D164" s="158"/>
      <c r="E164" s="159">
        <f t="shared" si="4"/>
        <v>-11568914.96934361</v>
      </c>
      <c r="F164"/>
      <c r="G164"/>
      <c r="H164" s="57"/>
      <c r="I164" s="56"/>
      <c r="J164" s="227"/>
      <c r="K164" s="228"/>
      <c r="L164"/>
      <c r="M164"/>
      <c r="N164"/>
      <c r="O164"/>
      <c r="P164"/>
      <c r="Q164"/>
      <c r="R164"/>
      <c r="S164"/>
    </row>
    <row r="165" spans="1:19" s="2" customFormat="1" x14ac:dyDescent="0.3">
      <c r="A165" s="156"/>
      <c r="B165" s="157" t="s">
        <v>8</v>
      </c>
      <c r="C165" s="158">
        <v>446628</v>
      </c>
      <c r="D165" s="158"/>
      <c r="E165" s="159">
        <f t="shared" si="4"/>
        <v>-11122286.96934361</v>
      </c>
      <c r="F165"/>
      <c r="G165"/>
      <c r="H165" s="57"/>
      <c r="I165" s="56"/>
      <c r="J165" s="227"/>
      <c r="K165" s="228"/>
      <c r="L165"/>
      <c r="M165"/>
      <c r="N165"/>
      <c r="O165"/>
      <c r="P165"/>
      <c r="Q165"/>
      <c r="R165"/>
      <c r="S165"/>
    </row>
    <row r="166" spans="1:19" s="2" customFormat="1" x14ac:dyDescent="0.3">
      <c r="A166" s="156"/>
      <c r="B166" s="157" t="s">
        <v>9</v>
      </c>
      <c r="C166" s="158">
        <v>1116570</v>
      </c>
      <c r="D166" s="158"/>
      <c r="E166" s="159">
        <f t="shared" si="4"/>
        <v>-10005716.96934361</v>
      </c>
      <c r="F166"/>
      <c r="G166"/>
      <c r="H166" s="57"/>
      <c r="I166" s="56"/>
      <c r="J166" s="227"/>
      <c r="K166" s="228"/>
      <c r="L166"/>
      <c r="M166"/>
      <c r="N166"/>
      <c r="O166"/>
      <c r="P166"/>
      <c r="Q166"/>
      <c r="R166"/>
      <c r="S166"/>
    </row>
    <row r="167" spans="1:19" s="2" customFormat="1" x14ac:dyDescent="0.3">
      <c r="A167" s="156"/>
      <c r="B167" s="157" t="s">
        <v>11</v>
      </c>
      <c r="C167" s="158">
        <v>446628</v>
      </c>
      <c r="D167" s="158"/>
      <c r="E167" s="159">
        <f t="shared" si="4"/>
        <v>-9559088.9693436101</v>
      </c>
      <c r="F167"/>
      <c r="G167"/>
      <c r="H167" s="57"/>
      <c r="I167" s="56"/>
      <c r="J167" s="227"/>
      <c r="K167" s="228"/>
      <c r="L167"/>
      <c r="M167"/>
      <c r="N167"/>
      <c r="O167"/>
      <c r="P167"/>
      <c r="Q167"/>
      <c r="R167"/>
      <c r="S167"/>
    </row>
    <row r="168" spans="1:19" s="2" customFormat="1" x14ac:dyDescent="0.3">
      <c r="A168" s="156"/>
      <c r="B168" s="157" t="s">
        <v>14</v>
      </c>
      <c r="C168" s="158">
        <v>446628</v>
      </c>
      <c r="D168" s="158"/>
      <c r="E168" s="159">
        <f t="shared" si="4"/>
        <v>-9112460.9693436101</v>
      </c>
      <c r="F168"/>
      <c r="G168"/>
      <c r="H168" s="57"/>
      <c r="I168" s="56"/>
      <c r="J168" s="227"/>
      <c r="K168" s="228"/>
      <c r="L168"/>
      <c r="M168"/>
      <c r="N168"/>
      <c r="O168"/>
      <c r="P168"/>
      <c r="Q168"/>
      <c r="R168"/>
      <c r="S168"/>
    </row>
    <row r="169" spans="1:19" s="2" customFormat="1" x14ac:dyDescent="0.3">
      <c r="A169" s="156"/>
      <c r="B169" s="157" t="s">
        <v>15</v>
      </c>
      <c r="C169" s="158">
        <v>103068</v>
      </c>
      <c r="D169" s="158"/>
      <c r="E169" s="159">
        <f t="shared" si="4"/>
        <v>-9009392.9693436101</v>
      </c>
      <c r="F169"/>
      <c r="G169"/>
      <c r="H169" s="57"/>
      <c r="I169" s="56"/>
      <c r="J169" s="227"/>
      <c r="K169" s="228"/>
      <c r="L169"/>
      <c r="M169"/>
      <c r="N169"/>
      <c r="O169"/>
      <c r="P169"/>
      <c r="Q169"/>
      <c r="R169"/>
      <c r="S169"/>
    </row>
    <row r="170" spans="1:19" s="2" customFormat="1" x14ac:dyDescent="0.3">
      <c r="A170" s="156"/>
      <c r="B170" s="157" t="s">
        <v>16</v>
      </c>
      <c r="C170" s="158">
        <v>858900</v>
      </c>
      <c r="D170" s="158"/>
      <c r="E170" s="159">
        <f t="shared" si="4"/>
        <v>-8150492.9693436101</v>
      </c>
      <c r="F170"/>
      <c r="G170"/>
      <c r="H170" s="57"/>
      <c r="I170" s="56"/>
      <c r="J170" s="227"/>
      <c r="K170" s="228"/>
      <c r="L170"/>
      <c r="M170"/>
      <c r="N170"/>
      <c r="O170"/>
      <c r="P170"/>
      <c r="Q170"/>
      <c r="R170"/>
      <c r="S170"/>
    </row>
    <row r="171" spans="1:19" s="2" customFormat="1" x14ac:dyDescent="0.3">
      <c r="A171" s="156"/>
      <c r="B171" s="157" t="s">
        <v>18</v>
      </c>
      <c r="C171" s="158">
        <v>94378</v>
      </c>
      <c r="D171" s="158"/>
      <c r="E171" s="159">
        <f t="shared" si="4"/>
        <v>-8056114.9693436101</v>
      </c>
      <c r="F171"/>
      <c r="G171"/>
      <c r="H171" s="57"/>
      <c r="I171" s="56"/>
      <c r="J171" s="227"/>
      <c r="K171" s="228"/>
      <c r="L171"/>
      <c r="M171"/>
      <c r="N171"/>
      <c r="O171"/>
      <c r="P171"/>
      <c r="Q171"/>
      <c r="R171"/>
      <c r="S171"/>
    </row>
    <row r="172" spans="1:19" s="2" customFormat="1" x14ac:dyDescent="0.3">
      <c r="A172" s="156"/>
      <c r="B172" s="157" t="s">
        <v>19</v>
      </c>
      <c r="C172" s="158">
        <v>669942</v>
      </c>
      <c r="D172" s="158"/>
      <c r="E172" s="159">
        <f t="shared" si="4"/>
        <v>-7386172.9693436101</v>
      </c>
      <c r="F172"/>
      <c r="G172"/>
      <c r="H172" s="57"/>
      <c r="I172" s="56"/>
      <c r="J172" s="227"/>
      <c r="K172" s="228"/>
      <c r="L172"/>
      <c r="M172"/>
      <c r="N172"/>
      <c r="O172"/>
      <c r="P172"/>
      <c r="Q172"/>
      <c r="R172"/>
      <c r="S172"/>
    </row>
    <row r="173" spans="1:19" s="2" customFormat="1" x14ac:dyDescent="0.3">
      <c r="A173" s="156"/>
      <c r="B173" s="157" t="s">
        <v>20</v>
      </c>
      <c r="C173" s="158">
        <v>31384</v>
      </c>
      <c r="D173" s="158"/>
      <c r="E173" s="159">
        <f t="shared" si="4"/>
        <v>-7354788.9693436101</v>
      </c>
      <c r="F173"/>
      <c r="G173"/>
      <c r="H173" s="57"/>
      <c r="I173" s="56"/>
      <c r="J173" s="227"/>
      <c r="K173" s="228"/>
      <c r="L173"/>
      <c r="M173"/>
      <c r="N173"/>
      <c r="O173"/>
      <c r="P173"/>
      <c r="Q173"/>
      <c r="R173"/>
      <c r="S173"/>
    </row>
    <row r="174" spans="1:19" s="2" customFormat="1" x14ac:dyDescent="0.3">
      <c r="A174" s="156"/>
      <c r="B174" s="157" t="s">
        <v>22</v>
      </c>
      <c r="C174" s="158">
        <v>424701.00000000006</v>
      </c>
      <c r="D174" s="158"/>
      <c r="E174" s="159">
        <f t="shared" si="4"/>
        <v>-6930087.9693436101</v>
      </c>
      <c r="F174"/>
      <c r="G174"/>
      <c r="H174" s="57"/>
      <c r="I174" s="56"/>
      <c r="J174" s="227"/>
      <c r="K174" s="228"/>
      <c r="L174"/>
      <c r="M174"/>
      <c r="N174"/>
      <c r="O174"/>
      <c r="P174"/>
      <c r="Q174"/>
      <c r="R174"/>
      <c r="S174"/>
    </row>
    <row r="175" spans="1:19" s="2" customFormat="1" x14ac:dyDescent="0.3">
      <c r="A175" s="156"/>
      <c r="B175" s="157" t="s">
        <v>24</v>
      </c>
      <c r="C175" s="158">
        <v>103068</v>
      </c>
      <c r="D175" s="158"/>
      <c r="E175" s="159">
        <f t="shared" si="4"/>
        <v>-6827019.9693436101</v>
      </c>
      <c r="F175"/>
      <c r="G175"/>
      <c r="H175" s="57"/>
      <c r="I175" s="56"/>
      <c r="J175" s="227"/>
      <c r="K175" s="228"/>
      <c r="L175"/>
      <c r="M175"/>
      <c r="N175"/>
      <c r="O175"/>
      <c r="P175"/>
      <c r="Q175"/>
      <c r="R175"/>
      <c r="S175"/>
    </row>
    <row r="176" spans="1:19" s="2" customFormat="1" x14ac:dyDescent="0.3">
      <c r="A176" s="156"/>
      <c r="B176" s="157" t="s">
        <v>25</v>
      </c>
      <c r="C176" s="158">
        <v>2164428</v>
      </c>
      <c r="D176" s="158"/>
      <c r="E176" s="159">
        <f t="shared" si="4"/>
        <v>-4662591.9693436101</v>
      </c>
      <c r="F176"/>
      <c r="G176"/>
      <c r="H176" s="57"/>
      <c r="I176" s="56"/>
      <c r="J176" s="227"/>
      <c r="K176" s="228"/>
      <c r="L176"/>
      <c r="M176"/>
      <c r="N176"/>
      <c r="O176"/>
      <c r="P176"/>
      <c r="Q176"/>
      <c r="R176"/>
      <c r="S176"/>
    </row>
    <row r="177" spans="1:19" s="2" customFormat="1" x14ac:dyDescent="0.3">
      <c r="A177" s="156"/>
      <c r="B177" s="157" t="s">
        <v>26</v>
      </c>
      <c r="C177" s="158">
        <v>257670.00000000003</v>
      </c>
      <c r="D177" s="158"/>
      <c r="E177" s="159">
        <f t="shared" si="4"/>
        <v>-4404921.9693436101</v>
      </c>
      <c r="F177"/>
      <c r="G177"/>
      <c r="H177" s="57"/>
      <c r="I177" s="56"/>
      <c r="J177" s="227"/>
      <c r="K177" s="228"/>
      <c r="L177"/>
      <c r="M177"/>
      <c r="N177"/>
      <c r="O177"/>
      <c r="P177"/>
      <c r="Q177"/>
      <c r="R177"/>
      <c r="S177"/>
    </row>
    <row r="178" spans="1:19" s="2" customFormat="1" x14ac:dyDescent="0.3">
      <c r="A178" s="156"/>
      <c r="B178" s="157" t="s">
        <v>27</v>
      </c>
      <c r="C178" s="158">
        <v>34356</v>
      </c>
      <c r="D178" s="158"/>
      <c r="E178" s="159">
        <f t="shared" si="4"/>
        <v>-4370565.9693436101</v>
      </c>
      <c r="F178"/>
      <c r="G178"/>
      <c r="H178" s="57"/>
      <c r="I178" s="56"/>
      <c r="J178" s="227"/>
      <c r="K178" s="228"/>
      <c r="L178"/>
      <c r="M178"/>
      <c r="N178"/>
      <c r="O178"/>
      <c r="P178"/>
      <c r="Q178"/>
      <c r="R178"/>
      <c r="S178"/>
    </row>
    <row r="179" spans="1:19" s="2" customFormat="1" x14ac:dyDescent="0.3">
      <c r="A179" s="3"/>
      <c r="B179" s="202" t="s">
        <v>164</v>
      </c>
      <c r="C179" s="203"/>
      <c r="D179" s="204"/>
      <c r="E179" s="102">
        <f t="shared" si="4"/>
        <v>-4370565.9693436101</v>
      </c>
      <c r="F179"/>
      <c r="G179"/>
      <c r="H179" s="57"/>
      <c r="I179" s="56"/>
      <c r="J179" s="227">
        <v>587297.87</v>
      </c>
      <c r="K179" s="228"/>
      <c r="L179"/>
      <c r="M179"/>
      <c r="N179"/>
      <c r="O179"/>
      <c r="P179"/>
      <c r="Q179"/>
      <c r="R179"/>
      <c r="S179"/>
    </row>
    <row r="180" spans="1:19" s="2" customFormat="1" x14ac:dyDescent="0.3">
      <c r="A180" s="3"/>
      <c r="B180" s="28" t="s">
        <v>166</v>
      </c>
      <c r="C180" s="24"/>
      <c r="D180" s="27"/>
      <c r="E180" s="159">
        <f t="shared" si="4"/>
        <v>-4370565.9693436101</v>
      </c>
      <c r="F180"/>
      <c r="G180"/>
      <c r="H180" s="57"/>
      <c r="I180" s="56"/>
      <c r="J180" s="227"/>
      <c r="K180" s="228"/>
      <c r="L180"/>
      <c r="M180"/>
      <c r="N180"/>
      <c r="O180"/>
      <c r="P180"/>
      <c r="Q180"/>
      <c r="R180"/>
      <c r="S180"/>
    </row>
    <row r="181" spans="1:19" s="2" customFormat="1" x14ac:dyDescent="0.3">
      <c r="A181" s="3"/>
      <c r="B181" s="28" t="s">
        <v>167</v>
      </c>
      <c r="C181" s="24"/>
      <c r="D181" s="27"/>
      <c r="E181" s="159">
        <f t="shared" si="4"/>
        <v>-4370565.9693436101</v>
      </c>
      <c r="F181"/>
      <c r="G181"/>
      <c r="H181" s="57"/>
      <c r="I181" s="56"/>
      <c r="J181" s="227"/>
      <c r="K181" s="228"/>
      <c r="L181"/>
      <c r="M181"/>
      <c r="N181"/>
      <c r="O181"/>
      <c r="P181"/>
      <c r="Q181"/>
      <c r="R181"/>
      <c r="S181"/>
    </row>
    <row r="182" spans="1:19" s="2" customFormat="1" x14ac:dyDescent="0.3">
      <c r="A182" s="156" t="s">
        <v>87</v>
      </c>
      <c r="B182" s="157" t="s">
        <v>2</v>
      </c>
      <c r="C182" s="158">
        <v>34356</v>
      </c>
      <c r="D182" s="158"/>
      <c r="E182" s="159">
        <f t="shared" si="4"/>
        <v>-4336209.9693436101</v>
      </c>
      <c r="F182"/>
      <c r="G182"/>
      <c r="H182" s="57"/>
      <c r="I182" s="56"/>
      <c r="J182" s="227"/>
      <c r="K182" s="228"/>
      <c r="L182"/>
      <c r="M182"/>
      <c r="N182"/>
      <c r="O182"/>
      <c r="P182"/>
      <c r="Q182"/>
      <c r="R182"/>
      <c r="S182"/>
    </row>
    <row r="183" spans="1:19" s="2" customFormat="1" x14ac:dyDescent="0.3">
      <c r="A183" s="156"/>
      <c r="B183" s="157" t="s">
        <v>5</v>
      </c>
      <c r="C183" s="158">
        <v>362120</v>
      </c>
      <c r="D183" s="158"/>
      <c r="E183" s="159">
        <f t="shared" si="4"/>
        <v>-3974089.9693436101</v>
      </c>
      <c r="F183"/>
      <c r="G183"/>
      <c r="H183" s="57"/>
      <c r="I183" s="56"/>
      <c r="J183" s="227"/>
      <c r="K183" s="228"/>
      <c r="L183"/>
      <c r="M183"/>
      <c r="N183"/>
      <c r="O183"/>
      <c r="P183"/>
      <c r="Q183"/>
      <c r="R183"/>
      <c r="S183"/>
    </row>
    <row r="184" spans="1:19" s="2" customFormat="1" x14ac:dyDescent="0.3">
      <c r="A184" s="156"/>
      <c r="B184" s="157" t="s">
        <v>7</v>
      </c>
      <c r="C184" s="158">
        <v>742346</v>
      </c>
      <c r="D184" s="158"/>
      <c r="E184" s="159">
        <f t="shared" si="4"/>
        <v>-3231743.9693436101</v>
      </c>
      <c r="F184"/>
      <c r="G184"/>
      <c r="H184" s="57"/>
      <c r="I184" s="56"/>
      <c r="J184" s="227"/>
      <c r="K184" s="228"/>
      <c r="L184"/>
      <c r="M184"/>
      <c r="N184"/>
      <c r="O184"/>
      <c r="P184"/>
      <c r="Q184"/>
      <c r="R184"/>
      <c r="S184"/>
    </row>
    <row r="185" spans="1:19" s="2" customFormat="1" x14ac:dyDescent="0.3">
      <c r="A185" s="156"/>
      <c r="B185" s="157" t="s">
        <v>12</v>
      </c>
      <c r="C185" s="158">
        <v>257670.00000000003</v>
      </c>
      <c r="D185" s="158"/>
      <c r="E185" s="159">
        <f t="shared" si="4"/>
        <v>-2974073.9693436101</v>
      </c>
      <c r="F185"/>
      <c r="G185"/>
      <c r="H185" s="57"/>
      <c r="I185" s="56"/>
      <c r="J185" s="227"/>
      <c r="K185" s="228"/>
      <c r="L185"/>
      <c r="M185"/>
      <c r="N185"/>
      <c r="O185"/>
      <c r="P185"/>
      <c r="Q185"/>
      <c r="R185"/>
      <c r="S185"/>
    </row>
    <row r="186" spans="1:19" s="2" customFormat="1" x14ac:dyDescent="0.3">
      <c r="A186" s="156"/>
      <c r="B186" s="157" t="s">
        <v>9</v>
      </c>
      <c r="C186" s="158">
        <v>1176890</v>
      </c>
      <c r="D186" s="158"/>
      <c r="E186" s="159">
        <f t="shared" si="4"/>
        <v>-1797183.9693436101</v>
      </c>
      <c r="F186"/>
      <c r="G186"/>
      <c r="H186" s="57"/>
      <c r="I186" s="56"/>
      <c r="J186" s="227"/>
      <c r="K186" s="228"/>
      <c r="L186"/>
      <c r="M186"/>
      <c r="N186"/>
      <c r="O186"/>
      <c r="P186"/>
      <c r="Q186"/>
      <c r="R186"/>
      <c r="S186"/>
    </row>
    <row r="187" spans="1:19" s="2" customFormat="1" x14ac:dyDescent="0.3">
      <c r="A187" s="156"/>
      <c r="B187" s="157" t="s">
        <v>21</v>
      </c>
      <c r="C187" s="158">
        <v>669942.00000000012</v>
      </c>
      <c r="D187" s="158"/>
      <c r="E187" s="159">
        <f t="shared" si="4"/>
        <v>-1127241.9693436101</v>
      </c>
      <c r="F187"/>
      <c r="G187"/>
      <c r="H187" s="57"/>
      <c r="I187" s="56"/>
      <c r="J187" s="227"/>
      <c r="K187" s="228"/>
      <c r="L187"/>
      <c r="M187"/>
      <c r="N187"/>
      <c r="O187"/>
      <c r="P187"/>
      <c r="Q187"/>
      <c r="R187"/>
      <c r="S187"/>
    </row>
    <row r="188" spans="1:19" s="2" customFormat="1" x14ac:dyDescent="0.3">
      <c r="A188" s="156"/>
      <c r="B188" s="157" t="s">
        <v>23</v>
      </c>
      <c r="C188" s="158">
        <v>257670.00000000003</v>
      </c>
      <c r="D188" s="158"/>
      <c r="E188" s="159">
        <f t="shared" si="4"/>
        <v>-869571.96934361011</v>
      </c>
      <c r="F188"/>
      <c r="G188"/>
      <c r="H188" s="57"/>
      <c r="I188" s="56"/>
      <c r="J188" s="227"/>
      <c r="K188" s="228"/>
      <c r="L188"/>
      <c r="M188"/>
      <c r="N188"/>
      <c r="O188"/>
      <c r="P188"/>
      <c r="Q188"/>
      <c r="R188"/>
      <c r="S188"/>
    </row>
    <row r="189" spans="1:19" s="2" customFormat="1" x14ac:dyDescent="0.3">
      <c r="A189" s="3"/>
      <c r="B189" s="202" t="s">
        <v>168</v>
      </c>
      <c r="C189" s="203"/>
      <c r="D189" s="204"/>
      <c r="E189" s="159">
        <f t="shared" si="4"/>
        <v>-869571.96934361011</v>
      </c>
      <c r="F189"/>
      <c r="G189"/>
      <c r="H189" s="57"/>
      <c r="I189" s="56"/>
      <c r="J189" s="227">
        <v>395702.75</v>
      </c>
      <c r="K189" s="228"/>
      <c r="L189"/>
      <c r="M189"/>
      <c r="N189"/>
      <c r="O189"/>
      <c r="P189"/>
      <c r="Q189"/>
      <c r="R189"/>
      <c r="S189"/>
    </row>
    <row r="190" spans="1:19" s="2" customFormat="1" x14ac:dyDescent="0.3">
      <c r="A190" s="156"/>
      <c r="B190" s="157"/>
      <c r="C190" s="158"/>
      <c r="D190" s="158"/>
      <c r="E190" s="159">
        <f t="shared" si="4"/>
        <v>-869571.96934361011</v>
      </c>
      <c r="F190"/>
      <c r="G190"/>
      <c r="H190" s="57"/>
      <c r="I190" s="56"/>
      <c r="J190" s="227"/>
      <c r="K190" s="228"/>
      <c r="L190"/>
      <c r="M190"/>
      <c r="N190"/>
      <c r="O190"/>
      <c r="P190"/>
      <c r="Q190"/>
      <c r="R190"/>
      <c r="S190"/>
    </row>
    <row r="191" spans="1:19" s="2" customFormat="1" x14ac:dyDescent="0.3">
      <c r="A191" s="156"/>
      <c r="B191" s="157"/>
      <c r="C191" s="158"/>
      <c r="D191" s="158"/>
      <c r="E191" s="159">
        <f t="shared" si="4"/>
        <v>-869571.96934361011</v>
      </c>
      <c r="F191"/>
      <c r="G191"/>
      <c r="H191" s="57"/>
      <c r="I191" s="56"/>
      <c r="J191" s="227"/>
      <c r="K191" s="228"/>
      <c r="L191"/>
      <c r="M191"/>
      <c r="N191"/>
      <c r="O191"/>
      <c r="P191"/>
      <c r="Q191"/>
      <c r="R191"/>
      <c r="S191"/>
    </row>
    <row r="192" spans="1:19" s="2" customFormat="1" x14ac:dyDescent="0.3">
      <c r="A192" s="156"/>
      <c r="B192" s="157"/>
      <c r="C192" s="158"/>
      <c r="D192" s="158"/>
      <c r="E192" s="159">
        <f t="shared" si="4"/>
        <v>-869571.96934361011</v>
      </c>
      <c r="F192"/>
      <c r="G192"/>
      <c r="H192" s="57"/>
      <c r="I192" s="56"/>
      <c r="J192" s="227"/>
      <c r="K192" s="228"/>
      <c r="L192"/>
      <c r="M192"/>
      <c r="N192"/>
      <c r="O192"/>
      <c r="P192"/>
      <c r="Q192"/>
      <c r="R192"/>
      <c r="S192"/>
    </row>
    <row r="193" spans="1:19" s="2" customFormat="1" x14ac:dyDescent="0.3">
      <c r="A193" s="156"/>
      <c r="B193" s="157"/>
      <c r="C193" s="158"/>
      <c r="D193" s="158"/>
      <c r="E193" s="159">
        <f t="shared" si="4"/>
        <v>-869571.96934361011</v>
      </c>
      <c r="F193"/>
      <c r="G193"/>
      <c r="H193" s="57"/>
      <c r="I193" s="56"/>
      <c r="J193" s="227"/>
      <c r="K193" s="228"/>
      <c r="L193"/>
      <c r="M193"/>
      <c r="N193"/>
      <c r="O193"/>
      <c r="P193"/>
      <c r="Q193"/>
      <c r="R193"/>
      <c r="S193"/>
    </row>
    <row r="194" spans="1:19" s="2" customFormat="1" x14ac:dyDescent="0.3">
      <c r="A194" s="156"/>
      <c r="B194" s="157"/>
      <c r="C194" s="158"/>
      <c r="D194" s="158"/>
      <c r="E194" s="159">
        <f t="shared" si="4"/>
        <v>-869571.96934361011</v>
      </c>
      <c r="F194"/>
      <c r="G194"/>
      <c r="H194" s="57"/>
      <c r="I194" s="56"/>
      <c r="J194" s="227"/>
      <c r="K194" s="228"/>
      <c r="L194"/>
      <c r="M194"/>
      <c r="N194"/>
      <c r="O194"/>
      <c r="P194"/>
      <c r="Q194"/>
      <c r="R194"/>
      <c r="S194"/>
    </row>
    <row r="195" spans="1:19" s="2" customFormat="1" x14ac:dyDescent="0.3">
      <c r="A195" s="156"/>
      <c r="B195" s="157"/>
      <c r="C195" s="158"/>
      <c r="D195" s="158"/>
      <c r="E195" s="159">
        <f t="shared" si="4"/>
        <v>-869571.96934361011</v>
      </c>
      <c r="F195"/>
      <c r="G195"/>
      <c r="H195" s="57"/>
      <c r="I195" s="56"/>
      <c r="J195" s="227"/>
      <c r="K195" s="228"/>
      <c r="L195"/>
      <c r="M195"/>
      <c r="N195"/>
      <c r="O195"/>
      <c r="P195"/>
      <c r="Q195"/>
      <c r="R195"/>
      <c r="S195"/>
    </row>
    <row r="196" spans="1:19" s="2" customFormat="1" x14ac:dyDescent="0.3">
      <c r="A196" s="156"/>
      <c r="B196" s="157"/>
      <c r="C196" s="158"/>
      <c r="D196" s="158"/>
      <c r="E196" s="159">
        <f t="shared" si="4"/>
        <v>-869571.96934361011</v>
      </c>
      <c r="F196"/>
      <c r="G196"/>
      <c r="H196" s="57"/>
      <c r="I196" s="56"/>
      <c r="J196" s="227"/>
      <c r="K196" s="228"/>
      <c r="L196"/>
      <c r="M196"/>
      <c r="N196"/>
      <c r="O196"/>
      <c r="P196"/>
      <c r="Q196"/>
      <c r="R196"/>
      <c r="S196"/>
    </row>
    <row r="197" spans="1:19" s="2" customFormat="1" x14ac:dyDescent="0.3">
      <c r="A197" s="156"/>
      <c r="B197" s="157"/>
      <c r="C197" s="158"/>
      <c r="D197" s="158"/>
      <c r="E197" s="159">
        <f t="shared" si="4"/>
        <v>-869571.96934361011</v>
      </c>
      <c r="F197"/>
      <c r="G197"/>
      <c r="H197" s="57"/>
      <c r="I197" s="56"/>
      <c r="J197" s="227"/>
      <c r="K197" s="228"/>
      <c r="L197"/>
      <c r="M197"/>
      <c r="N197"/>
      <c r="O197"/>
      <c r="P197"/>
      <c r="Q197"/>
      <c r="R197"/>
      <c r="S197"/>
    </row>
    <row r="198" spans="1:19" s="2" customFormat="1" x14ac:dyDescent="0.3">
      <c r="A198" s="156"/>
      <c r="B198" s="157"/>
      <c r="C198" s="158"/>
      <c r="D198" s="158"/>
      <c r="E198" s="159">
        <f t="shared" si="4"/>
        <v>-869571.96934361011</v>
      </c>
      <c r="F198"/>
      <c r="G198"/>
      <c r="H198" s="57"/>
      <c r="I198" s="56"/>
      <c r="J198" s="227"/>
      <c r="K198" s="228"/>
      <c r="L198"/>
      <c r="M198"/>
      <c r="N198"/>
      <c r="O198"/>
      <c r="P198"/>
      <c r="Q198"/>
      <c r="R198"/>
      <c r="S198"/>
    </row>
    <row r="199" spans="1:19" s="2" customFormat="1" x14ac:dyDescent="0.3">
      <c r="A199" s="156"/>
      <c r="B199" s="157"/>
      <c r="C199" s="158"/>
      <c r="D199" s="158"/>
      <c r="E199" s="159">
        <f t="shared" si="4"/>
        <v>-869571.96934361011</v>
      </c>
      <c r="F199"/>
      <c r="G199"/>
      <c r="H199" s="57"/>
      <c r="I199" s="56"/>
      <c r="J199" s="227"/>
      <c r="K199" s="228"/>
      <c r="L199"/>
      <c r="M199"/>
      <c r="N199"/>
      <c r="O199"/>
      <c r="P199"/>
      <c r="Q199"/>
      <c r="R199"/>
      <c r="S199"/>
    </row>
    <row r="200" spans="1:19" s="2" customFormat="1" x14ac:dyDescent="0.3">
      <c r="A200" s="156"/>
      <c r="B200" s="157"/>
      <c r="C200" s="158"/>
      <c r="D200" s="158"/>
      <c r="E200" s="159">
        <f t="shared" si="4"/>
        <v>-869571.96934361011</v>
      </c>
      <c r="F200"/>
      <c r="G200"/>
      <c r="H200" s="57"/>
      <c r="I200" s="56"/>
      <c r="J200" s="227"/>
      <c r="K200" s="228"/>
      <c r="L200"/>
      <c r="M200"/>
      <c r="N200"/>
      <c r="O200"/>
      <c r="P200"/>
      <c r="Q200"/>
      <c r="R200"/>
      <c r="S200"/>
    </row>
    <row r="201" spans="1:19" s="2" customFormat="1" x14ac:dyDescent="0.3">
      <c r="A201" s="156"/>
      <c r="B201" s="157"/>
      <c r="C201" s="158"/>
      <c r="D201" s="158"/>
      <c r="E201" s="159">
        <f t="shared" si="4"/>
        <v>-869571.96934361011</v>
      </c>
      <c r="F201"/>
      <c r="G201"/>
      <c r="H201" s="57"/>
      <c r="I201" s="56"/>
      <c r="J201" s="227"/>
      <c r="K201" s="228"/>
      <c r="L201"/>
      <c r="M201"/>
      <c r="N201"/>
      <c r="O201"/>
      <c r="P201"/>
      <c r="Q201"/>
      <c r="R201"/>
      <c r="S201"/>
    </row>
    <row r="202" spans="1:19" s="2" customFormat="1" x14ac:dyDescent="0.3">
      <c r="A202" s="156"/>
      <c r="B202" s="157"/>
      <c r="C202" s="158"/>
      <c r="D202" s="158"/>
      <c r="E202" s="159">
        <f t="shared" si="4"/>
        <v>-869571.96934361011</v>
      </c>
      <c r="F202"/>
      <c r="G202"/>
      <c r="H202" s="57"/>
      <c r="I202" s="56"/>
      <c r="J202" s="227"/>
      <c r="K202" s="164"/>
      <c r="L202"/>
      <c r="M202"/>
      <c r="N202"/>
      <c r="O202"/>
      <c r="P202"/>
      <c r="Q202"/>
      <c r="R202"/>
      <c r="S202"/>
    </row>
    <row r="203" spans="1:19" s="2" customFormat="1" x14ac:dyDescent="0.3">
      <c r="A203" s="156"/>
      <c r="B203" s="157"/>
      <c r="C203" s="158"/>
      <c r="D203" s="158"/>
      <c r="E203" s="159">
        <f t="shared" si="4"/>
        <v>-869571.96934361011</v>
      </c>
      <c r="F203"/>
      <c r="G203"/>
      <c r="H203" s="57"/>
      <c r="I203" s="56"/>
      <c r="J203" s="227"/>
      <c r="K203" s="228"/>
      <c r="L203"/>
      <c r="M203"/>
      <c r="N203"/>
      <c r="O203"/>
      <c r="P203"/>
      <c r="Q203"/>
      <c r="R203"/>
      <c r="S203"/>
    </row>
    <row r="204" spans="1:19" s="2" customFormat="1" x14ac:dyDescent="0.3">
      <c r="A204" s="156"/>
      <c r="B204" s="157"/>
      <c r="C204" s="158"/>
      <c r="D204" s="158"/>
      <c r="E204" s="159">
        <f t="shared" si="4"/>
        <v>-869571.96934361011</v>
      </c>
      <c r="F204"/>
      <c r="G204"/>
      <c r="H204" s="57"/>
      <c r="I204" s="56"/>
      <c r="J204" s="227"/>
      <c r="K204" s="228"/>
      <c r="L204"/>
      <c r="M204"/>
      <c r="N204"/>
      <c r="O204"/>
      <c r="P204"/>
      <c r="Q204"/>
      <c r="R204"/>
      <c r="S204"/>
    </row>
    <row r="205" spans="1:19" s="2" customFormat="1" x14ac:dyDescent="0.3">
      <c r="A205" s="156"/>
      <c r="B205" s="157"/>
      <c r="C205" s="158"/>
      <c r="D205" s="158"/>
      <c r="E205" s="159">
        <f t="shared" si="4"/>
        <v>-869571.96934361011</v>
      </c>
      <c r="F205"/>
      <c r="G205"/>
      <c r="H205" s="57"/>
      <c r="I205" s="56"/>
      <c r="J205" s="227"/>
      <c r="K205" s="228"/>
      <c r="L205"/>
      <c r="M205"/>
      <c r="N205"/>
      <c r="O205"/>
      <c r="P205"/>
      <c r="Q205"/>
      <c r="R205"/>
      <c r="S205"/>
    </row>
    <row r="206" spans="1:19" s="2" customFormat="1" x14ac:dyDescent="0.3">
      <c r="A206" s="156"/>
      <c r="B206" s="157"/>
      <c r="C206" s="158"/>
      <c r="D206" s="158"/>
      <c r="E206" s="159">
        <f t="shared" si="4"/>
        <v>-869571.96934361011</v>
      </c>
      <c r="F206"/>
      <c r="G206"/>
      <c r="H206" s="57"/>
      <c r="I206" s="56"/>
      <c r="J206" s="227"/>
      <c r="K206" s="228"/>
      <c r="L206"/>
      <c r="M206"/>
      <c r="N206"/>
      <c r="O206"/>
      <c r="P206"/>
      <c r="Q206"/>
      <c r="R206"/>
      <c r="S206"/>
    </row>
    <row r="207" spans="1:19" s="2" customFormat="1" x14ac:dyDescent="0.3">
      <c r="A207" s="156"/>
      <c r="B207" s="157"/>
      <c r="C207" s="158"/>
      <c r="D207" s="158"/>
      <c r="E207" s="159">
        <f t="shared" si="4"/>
        <v>-869571.96934361011</v>
      </c>
      <c r="F207"/>
      <c r="G207"/>
      <c r="H207" s="57"/>
      <c r="I207" s="56"/>
      <c r="J207" s="227"/>
      <c r="K207" s="228"/>
      <c r="L207"/>
      <c r="M207"/>
      <c r="N207"/>
      <c r="O207"/>
      <c r="P207"/>
      <c r="Q207"/>
      <c r="R207"/>
      <c r="S207"/>
    </row>
    <row r="208" spans="1:19" s="2" customFormat="1" x14ac:dyDescent="0.3">
      <c r="A208" s="156"/>
      <c r="B208" s="157"/>
      <c r="C208" s="158"/>
      <c r="D208" s="158"/>
      <c r="E208" s="159">
        <f t="shared" si="4"/>
        <v>-869571.96934361011</v>
      </c>
      <c r="F208"/>
      <c r="G208"/>
      <c r="H208" s="57"/>
      <c r="I208" s="56"/>
      <c r="J208" s="227"/>
      <c r="K208" s="228"/>
      <c r="L208"/>
      <c r="M208"/>
      <c r="N208"/>
      <c r="O208"/>
      <c r="P208"/>
      <c r="Q208"/>
      <c r="R208"/>
      <c r="S208"/>
    </row>
    <row r="209" spans="1:19" s="2" customFormat="1" x14ac:dyDescent="0.3">
      <c r="A209" s="156"/>
      <c r="B209" s="157"/>
      <c r="C209" s="158"/>
      <c r="D209" s="158"/>
      <c r="E209" s="159">
        <f t="shared" si="4"/>
        <v>-869571.96934361011</v>
      </c>
      <c r="F209"/>
      <c r="G209"/>
      <c r="H209" s="57"/>
      <c r="I209" s="56"/>
      <c r="J209" s="227"/>
      <c r="K209" s="228"/>
      <c r="L209"/>
      <c r="M209"/>
      <c r="N209"/>
      <c r="O209"/>
      <c r="P209"/>
      <c r="Q209"/>
      <c r="R209"/>
      <c r="S209"/>
    </row>
    <row r="210" spans="1:19" s="2" customFormat="1" x14ac:dyDescent="0.3">
      <c r="A210" s="156"/>
      <c r="B210" s="157"/>
      <c r="C210" s="158"/>
      <c r="D210" s="158"/>
      <c r="E210" s="159">
        <f t="shared" si="4"/>
        <v>-869571.96934361011</v>
      </c>
      <c r="F210"/>
      <c r="G210"/>
      <c r="H210" s="57"/>
      <c r="I210" s="56"/>
      <c r="J210" s="227"/>
      <c r="K210" s="228"/>
      <c r="L210"/>
      <c r="M210"/>
      <c r="N210"/>
      <c r="O210"/>
      <c r="P210"/>
      <c r="Q210"/>
      <c r="R210"/>
      <c r="S210"/>
    </row>
    <row r="211" spans="1:19" s="2" customFormat="1" x14ac:dyDescent="0.3">
      <c r="A211" s="156"/>
      <c r="B211" s="157"/>
      <c r="C211" s="158"/>
      <c r="D211" s="158"/>
      <c r="E211" s="159">
        <f t="shared" si="4"/>
        <v>-869571.96934361011</v>
      </c>
      <c r="F211"/>
      <c r="G211"/>
      <c r="H211" s="57"/>
      <c r="I211" s="56"/>
      <c r="J211" s="227"/>
      <c r="K211" s="228"/>
      <c r="L211"/>
      <c r="M211"/>
      <c r="N211"/>
      <c r="O211"/>
      <c r="P211"/>
      <c r="Q211"/>
      <c r="R211"/>
      <c r="S211"/>
    </row>
    <row r="212" spans="1:19" s="2" customFormat="1" x14ac:dyDescent="0.3">
      <c r="A212" s="156"/>
      <c r="B212" s="157"/>
      <c r="C212" s="158"/>
      <c r="D212" s="158"/>
      <c r="E212" s="159">
        <f t="shared" si="4"/>
        <v>-869571.96934361011</v>
      </c>
      <c r="F212"/>
      <c r="G212"/>
      <c r="H212" s="57"/>
      <c r="I212" s="56"/>
      <c r="J212" s="227"/>
      <c r="K212" s="228"/>
      <c r="L212"/>
      <c r="M212"/>
      <c r="N212"/>
      <c r="O212"/>
      <c r="P212"/>
      <c r="Q212"/>
      <c r="R212"/>
      <c r="S212"/>
    </row>
    <row r="213" spans="1:19" s="2" customFormat="1" x14ac:dyDescent="0.3">
      <c r="A213" s="156"/>
      <c r="B213" s="157"/>
      <c r="C213" s="158"/>
      <c r="D213" s="158"/>
      <c r="E213" s="159">
        <f t="shared" si="4"/>
        <v>-869571.96934361011</v>
      </c>
      <c r="F213"/>
      <c r="G213"/>
      <c r="H213" s="57"/>
      <c r="I213" s="56"/>
      <c r="J213" s="227"/>
      <c r="K213" s="228"/>
      <c r="L213"/>
      <c r="M213"/>
      <c r="N213"/>
      <c r="O213"/>
      <c r="P213"/>
      <c r="Q213"/>
      <c r="R213"/>
      <c r="S213"/>
    </row>
    <row r="214" spans="1:19" s="2" customFormat="1" x14ac:dyDescent="0.3">
      <c r="A214" s="156"/>
      <c r="B214" s="157"/>
      <c r="C214" s="158"/>
      <c r="D214" s="158"/>
      <c r="E214" s="159">
        <f t="shared" si="4"/>
        <v>-869571.96934361011</v>
      </c>
      <c r="F214"/>
      <c r="G214"/>
      <c r="H214" s="57"/>
      <c r="I214" s="56"/>
      <c r="J214" s="227"/>
      <c r="K214" s="228"/>
      <c r="L214"/>
      <c r="M214"/>
      <c r="N214"/>
      <c r="O214"/>
      <c r="P214"/>
      <c r="Q214"/>
      <c r="R214"/>
      <c r="S214"/>
    </row>
    <row r="215" spans="1:19" s="2" customFormat="1" x14ac:dyDescent="0.3">
      <c r="A215" s="156"/>
      <c r="B215" s="157"/>
      <c r="C215" s="158"/>
      <c r="D215" s="158"/>
      <c r="E215" s="159">
        <f t="shared" si="4"/>
        <v>-869571.96934361011</v>
      </c>
      <c r="F215"/>
      <c r="G215"/>
      <c r="H215" s="57"/>
      <c r="I215" s="56"/>
      <c r="J215" s="227"/>
      <c r="K215" s="228"/>
      <c r="L215"/>
      <c r="M215"/>
      <c r="N215"/>
      <c r="O215"/>
      <c r="P215"/>
      <c r="Q215"/>
      <c r="R215"/>
      <c r="S215"/>
    </row>
    <row r="216" spans="1:19" s="2" customFormat="1" x14ac:dyDescent="0.3">
      <c r="A216" s="156"/>
      <c r="B216" s="157"/>
      <c r="C216" s="158"/>
      <c r="D216" s="158"/>
      <c r="E216" s="159">
        <f t="shared" ref="E216:E268" si="5">E215+C216-D216</f>
        <v>-869571.96934361011</v>
      </c>
      <c r="F216"/>
      <c r="G216"/>
      <c r="H216" s="57"/>
      <c r="I216" s="56"/>
      <c r="J216" s="227"/>
      <c r="K216" s="228"/>
      <c r="L216"/>
      <c r="M216"/>
      <c r="N216"/>
      <c r="O216"/>
      <c r="P216"/>
      <c r="Q216"/>
      <c r="R216"/>
      <c r="S216"/>
    </row>
    <row r="217" spans="1:19" s="2" customFormat="1" x14ac:dyDescent="0.3">
      <c r="A217" s="156"/>
      <c r="B217" s="157"/>
      <c r="C217" s="158"/>
      <c r="D217" s="158"/>
      <c r="E217" s="159">
        <f t="shared" si="5"/>
        <v>-869571.96934361011</v>
      </c>
      <c r="F217"/>
      <c r="G217"/>
      <c r="H217" s="57"/>
      <c r="I217" s="56"/>
      <c r="J217" s="227"/>
      <c r="K217" s="228"/>
      <c r="L217"/>
      <c r="M217"/>
      <c r="N217"/>
      <c r="O217"/>
      <c r="P217"/>
      <c r="Q217"/>
      <c r="R217"/>
      <c r="S217"/>
    </row>
    <row r="218" spans="1:19" s="2" customFormat="1" x14ac:dyDescent="0.3">
      <c r="A218" s="156"/>
      <c r="B218" s="157"/>
      <c r="C218" s="158"/>
      <c r="D218" s="158"/>
      <c r="E218" s="159">
        <f t="shared" si="5"/>
        <v>-869571.96934361011</v>
      </c>
      <c r="F218"/>
      <c r="G218"/>
      <c r="H218" s="57"/>
      <c r="I218" s="56"/>
      <c r="J218" s="227"/>
      <c r="K218" s="228"/>
      <c r="L218"/>
      <c r="M218"/>
      <c r="N218"/>
      <c r="O218"/>
      <c r="P218"/>
      <c r="Q218"/>
      <c r="R218"/>
      <c r="S218"/>
    </row>
    <row r="219" spans="1:19" s="2" customFormat="1" x14ac:dyDescent="0.3">
      <c r="A219" s="156"/>
      <c r="B219" s="157"/>
      <c r="C219" s="158"/>
      <c r="D219" s="158"/>
      <c r="E219" s="159">
        <f t="shared" si="5"/>
        <v>-869571.96934361011</v>
      </c>
      <c r="F219"/>
      <c r="G219"/>
      <c r="H219" s="57"/>
      <c r="I219" s="56"/>
      <c r="J219" s="227"/>
      <c r="K219" s="228"/>
      <c r="L219"/>
      <c r="M219"/>
      <c r="N219"/>
      <c r="O219"/>
      <c r="P219"/>
      <c r="Q219"/>
      <c r="R219"/>
      <c r="S219"/>
    </row>
    <row r="220" spans="1:19" s="2" customFormat="1" x14ac:dyDescent="0.3">
      <c r="A220" s="156"/>
      <c r="B220" s="157"/>
      <c r="C220" s="158"/>
      <c r="D220" s="158"/>
      <c r="E220" s="159">
        <f t="shared" si="5"/>
        <v>-869571.96934361011</v>
      </c>
      <c r="F220"/>
      <c r="G220"/>
      <c r="H220" s="57"/>
      <c r="I220" s="56"/>
      <c r="J220" s="227"/>
      <c r="K220" s="228"/>
      <c r="L220"/>
      <c r="M220"/>
      <c r="N220"/>
      <c r="O220"/>
      <c r="P220"/>
      <c r="Q220"/>
      <c r="R220"/>
      <c r="S220"/>
    </row>
    <row r="221" spans="1:19" s="2" customFormat="1" x14ac:dyDescent="0.3">
      <c r="A221" s="156"/>
      <c r="B221" s="157"/>
      <c r="C221" s="158"/>
      <c r="D221" s="158"/>
      <c r="E221" s="159">
        <f t="shared" si="5"/>
        <v>-869571.96934361011</v>
      </c>
      <c r="F221"/>
      <c r="G221"/>
      <c r="H221" s="57"/>
      <c r="I221" s="56"/>
      <c r="J221" s="227"/>
      <c r="K221" s="228"/>
      <c r="L221"/>
      <c r="M221"/>
      <c r="N221"/>
      <c r="O221"/>
      <c r="P221"/>
      <c r="Q221"/>
      <c r="R221"/>
      <c r="S221"/>
    </row>
    <row r="222" spans="1:19" s="2" customFormat="1" x14ac:dyDescent="0.3">
      <c r="A222" s="156"/>
      <c r="B222" s="157"/>
      <c r="C222" s="158"/>
      <c r="D222" s="158"/>
      <c r="E222" s="159">
        <f t="shared" si="5"/>
        <v>-869571.96934361011</v>
      </c>
      <c r="F222"/>
      <c r="G222"/>
      <c r="H222" s="57"/>
      <c r="I222" s="56"/>
      <c r="J222" s="227"/>
      <c r="K222" s="228"/>
      <c r="L222"/>
      <c r="M222"/>
      <c r="N222"/>
      <c r="O222"/>
      <c r="P222"/>
      <c r="Q222"/>
      <c r="R222"/>
      <c r="S222"/>
    </row>
    <row r="223" spans="1:19" s="2" customFormat="1" x14ac:dyDescent="0.3">
      <c r="A223" s="156"/>
      <c r="B223" s="157"/>
      <c r="C223" s="158"/>
      <c r="D223" s="158"/>
      <c r="E223" s="159">
        <f t="shared" si="5"/>
        <v>-869571.96934361011</v>
      </c>
      <c r="F223"/>
      <c r="G223"/>
      <c r="H223" s="57"/>
      <c r="I223" s="56"/>
      <c r="J223" s="227"/>
      <c r="K223" s="228"/>
      <c r="L223"/>
      <c r="M223"/>
      <c r="N223"/>
      <c r="O223"/>
      <c r="P223"/>
      <c r="Q223"/>
      <c r="R223"/>
      <c r="S223"/>
    </row>
    <row r="224" spans="1:19" s="2" customFormat="1" hidden="1" x14ac:dyDescent="0.3">
      <c r="A224" s="156"/>
      <c r="B224" s="157"/>
      <c r="C224" s="158"/>
      <c r="D224" s="158"/>
      <c r="E224" s="159">
        <f t="shared" si="5"/>
        <v>-869571.96934361011</v>
      </c>
      <c r="F224"/>
      <c r="G224"/>
      <c r="H224" s="57"/>
      <c r="I224" s="56"/>
      <c r="J224" s="227"/>
      <c r="K224" s="228"/>
      <c r="L224"/>
      <c r="M224"/>
      <c r="N224"/>
      <c r="O224"/>
      <c r="P224"/>
      <c r="Q224"/>
      <c r="R224"/>
      <c r="S224"/>
    </row>
    <row r="225" spans="1:19" s="2" customFormat="1" hidden="1" x14ac:dyDescent="0.3">
      <c r="A225" s="156"/>
      <c r="B225" s="157"/>
      <c r="C225" s="158"/>
      <c r="D225" s="158"/>
      <c r="E225" s="159">
        <f t="shared" si="5"/>
        <v>-869571.96934361011</v>
      </c>
      <c r="F225"/>
      <c r="G225"/>
      <c r="H225" s="57"/>
      <c r="I225" s="56"/>
      <c r="J225" s="227"/>
      <c r="K225" s="228"/>
      <c r="L225"/>
      <c r="M225"/>
      <c r="N225"/>
      <c r="O225"/>
      <c r="P225"/>
      <c r="Q225"/>
      <c r="R225"/>
      <c r="S225"/>
    </row>
    <row r="226" spans="1:19" s="2" customFormat="1" hidden="1" x14ac:dyDescent="0.3">
      <c r="A226" s="156"/>
      <c r="B226" s="157"/>
      <c r="C226" s="158"/>
      <c r="D226" s="158"/>
      <c r="E226" s="159">
        <f t="shared" si="5"/>
        <v>-869571.96934361011</v>
      </c>
      <c r="F226"/>
      <c r="G226"/>
      <c r="H226" s="57"/>
      <c r="I226" s="56"/>
      <c r="J226" s="227"/>
      <c r="K226" s="228"/>
      <c r="L226"/>
      <c r="M226"/>
      <c r="N226"/>
      <c r="O226"/>
      <c r="P226"/>
      <c r="Q226"/>
      <c r="R226"/>
      <c r="S226"/>
    </row>
    <row r="227" spans="1:19" s="2" customFormat="1" hidden="1" x14ac:dyDescent="0.3">
      <c r="A227" s="156"/>
      <c r="B227" s="157"/>
      <c r="C227" s="158"/>
      <c r="D227" s="158"/>
      <c r="E227" s="159">
        <f t="shared" si="5"/>
        <v>-869571.96934361011</v>
      </c>
      <c r="F227"/>
      <c r="G227"/>
      <c r="H227" s="57"/>
      <c r="I227" s="56"/>
      <c r="J227" s="227"/>
      <c r="K227" s="228"/>
      <c r="L227"/>
      <c r="M227"/>
      <c r="N227"/>
      <c r="O227"/>
      <c r="P227"/>
      <c r="Q227"/>
      <c r="R227"/>
      <c r="S227"/>
    </row>
    <row r="228" spans="1:19" s="2" customFormat="1" hidden="1" x14ac:dyDescent="0.3">
      <c r="A228" s="156"/>
      <c r="B228" s="157"/>
      <c r="C228" s="158"/>
      <c r="D228" s="158"/>
      <c r="E228" s="159">
        <f t="shared" si="5"/>
        <v>-869571.96934361011</v>
      </c>
      <c r="F228"/>
      <c r="G228"/>
      <c r="H228" s="57"/>
      <c r="I228" s="56"/>
      <c r="J228" s="227"/>
      <c r="K228" s="228"/>
      <c r="L228"/>
      <c r="M228"/>
      <c r="N228"/>
      <c r="O228"/>
      <c r="P228"/>
      <c r="Q228"/>
      <c r="R228"/>
      <c r="S228"/>
    </row>
    <row r="229" spans="1:19" s="2" customFormat="1" hidden="1" x14ac:dyDescent="0.3">
      <c r="A229" s="156"/>
      <c r="B229" s="157"/>
      <c r="C229" s="158"/>
      <c r="D229" s="158"/>
      <c r="E229" s="159">
        <f t="shared" si="5"/>
        <v>-869571.96934361011</v>
      </c>
      <c r="F229"/>
      <c r="G229"/>
      <c r="H229" s="57"/>
      <c r="I229" s="56"/>
      <c r="J229" s="227"/>
      <c r="K229" s="228"/>
      <c r="L229"/>
      <c r="M229"/>
      <c r="N229"/>
      <c r="O229"/>
      <c r="P229"/>
      <c r="Q229"/>
      <c r="R229"/>
      <c r="S229"/>
    </row>
    <row r="230" spans="1:19" s="2" customFormat="1" hidden="1" x14ac:dyDescent="0.3">
      <c r="A230" s="156"/>
      <c r="B230" s="157"/>
      <c r="C230" s="158"/>
      <c r="D230" s="158"/>
      <c r="E230" s="159">
        <f t="shared" si="5"/>
        <v>-869571.96934361011</v>
      </c>
      <c r="F230"/>
      <c r="G230"/>
      <c r="H230" s="57"/>
      <c r="I230" s="56"/>
      <c r="J230" s="227"/>
      <c r="K230" s="228"/>
      <c r="L230"/>
      <c r="M230"/>
      <c r="N230"/>
      <c r="O230"/>
      <c r="P230"/>
      <c r="Q230"/>
      <c r="R230"/>
      <c r="S230"/>
    </row>
    <row r="231" spans="1:19" s="2" customFormat="1" hidden="1" x14ac:dyDescent="0.3">
      <c r="A231" s="156"/>
      <c r="B231" s="157"/>
      <c r="C231" s="158"/>
      <c r="D231" s="158"/>
      <c r="E231" s="159">
        <f t="shared" si="5"/>
        <v>-869571.96934361011</v>
      </c>
      <c r="F231"/>
      <c r="G231"/>
      <c r="H231" s="57"/>
      <c r="I231" s="56"/>
      <c r="J231" s="227"/>
      <c r="K231" s="228"/>
      <c r="L231"/>
      <c r="M231"/>
      <c r="N231"/>
      <c r="O231"/>
      <c r="P231"/>
      <c r="Q231"/>
      <c r="R231"/>
      <c r="S231"/>
    </row>
    <row r="232" spans="1:19" s="2" customFormat="1" hidden="1" x14ac:dyDescent="0.3">
      <c r="A232" s="156"/>
      <c r="B232" s="157"/>
      <c r="C232" s="158"/>
      <c r="D232" s="158"/>
      <c r="E232" s="159">
        <f t="shared" si="5"/>
        <v>-869571.96934361011</v>
      </c>
      <c r="F232"/>
      <c r="G232"/>
      <c r="H232" s="57"/>
      <c r="I232" s="56"/>
      <c r="J232" s="227"/>
      <c r="K232" s="228"/>
      <c r="L232"/>
      <c r="M232"/>
      <c r="N232"/>
      <c r="O232"/>
      <c r="P232"/>
      <c r="Q232"/>
      <c r="R232"/>
      <c r="S232"/>
    </row>
    <row r="233" spans="1:19" s="2" customFormat="1" hidden="1" x14ac:dyDescent="0.3">
      <c r="A233" s="156"/>
      <c r="B233" s="157"/>
      <c r="C233" s="158"/>
      <c r="D233" s="158"/>
      <c r="E233" s="159">
        <f t="shared" si="5"/>
        <v>-869571.96934361011</v>
      </c>
      <c r="F233"/>
      <c r="G233"/>
      <c r="H233" s="57"/>
      <c r="I233" s="56"/>
      <c r="J233" s="227"/>
      <c r="K233" s="228"/>
      <c r="L233"/>
      <c r="M233"/>
      <c r="N233"/>
      <c r="O233"/>
      <c r="P233"/>
      <c r="Q233"/>
      <c r="R233"/>
      <c r="S233"/>
    </row>
    <row r="234" spans="1:19" s="2" customFormat="1" hidden="1" x14ac:dyDescent="0.3">
      <c r="A234" s="156"/>
      <c r="B234" s="157"/>
      <c r="C234" s="158"/>
      <c r="D234" s="158"/>
      <c r="E234" s="159">
        <f t="shared" si="5"/>
        <v>-869571.96934361011</v>
      </c>
      <c r="F234"/>
      <c r="G234"/>
      <c r="H234" s="57"/>
      <c r="I234" s="56"/>
      <c r="J234" s="227"/>
      <c r="K234" s="228"/>
      <c r="L234"/>
      <c r="M234"/>
      <c r="N234"/>
      <c r="O234"/>
      <c r="P234"/>
      <c r="Q234"/>
      <c r="R234"/>
      <c r="S234"/>
    </row>
    <row r="235" spans="1:19" s="2" customFormat="1" hidden="1" x14ac:dyDescent="0.3">
      <c r="A235" s="156"/>
      <c r="B235" s="157"/>
      <c r="C235" s="158"/>
      <c r="D235" s="158"/>
      <c r="E235" s="159">
        <f t="shared" si="5"/>
        <v>-869571.96934361011</v>
      </c>
      <c r="F235"/>
      <c r="G235"/>
      <c r="H235" s="57"/>
      <c r="I235" s="56"/>
      <c r="J235" s="227"/>
      <c r="K235" s="228"/>
      <c r="L235"/>
      <c r="M235"/>
      <c r="N235"/>
      <c r="O235"/>
      <c r="P235"/>
      <c r="Q235"/>
      <c r="R235"/>
      <c r="S235"/>
    </row>
    <row r="236" spans="1:19" s="2" customFormat="1" hidden="1" x14ac:dyDescent="0.3">
      <c r="A236" s="156"/>
      <c r="B236" s="157"/>
      <c r="C236" s="158"/>
      <c r="D236" s="158"/>
      <c r="E236" s="159">
        <f t="shared" si="5"/>
        <v>-869571.96934361011</v>
      </c>
      <c r="F236"/>
      <c r="G236"/>
      <c r="H236" s="57"/>
      <c r="I236" s="56"/>
      <c r="J236" s="227"/>
      <c r="K236" s="228"/>
      <c r="L236"/>
      <c r="M236"/>
      <c r="N236"/>
      <c r="O236"/>
      <c r="P236"/>
      <c r="Q236"/>
      <c r="R236"/>
      <c r="S236"/>
    </row>
    <row r="237" spans="1:19" s="2" customFormat="1" hidden="1" x14ac:dyDescent="0.3">
      <c r="A237" s="156"/>
      <c r="B237" s="157"/>
      <c r="C237" s="158"/>
      <c r="D237" s="158"/>
      <c r="E237" s="159">
        <f t="shared" si="5"/>
        <v>-869571.96934361011</v>
      </c>
      <c r="F237"/>
      <c r="G237"/>
      <c r="H237" s="57"/>
      <c r="I237" s="56"/>
      <c r="J237" s="227"/>
      <c r="K237" s="228"/>
      <c r="L237"/>
      <c r="M237"/>
      <c r="N237"/>
      <c r="O237"/>
      <c r="P237"/>
      <c r="Q237"/>
      <c r="R237"/>
      <c r="S237"/>
    </row>
    <row r="238" spans="1:19" s="2" customFormat="1" hidden="1" x14ac:dyDescent="0.3">
      <c r="A238" s="156"/>
      <c r="B238" s="157"/>
      <c r="C238" s="158"/>
      <c r="D238" s="158"/>
      <c r="E238" s="159">
        <f t="shared" si="5"/>
        <v>-869571.96934361011</v>
      </c>
      <c r="F238"/>
      <c r="G238"/>
      <c r="H238" s="57"/>
      <c r="I238" s="56"/>
      <c r="J238" s="227"/>
      <c r="K238" s="228"/>
      <c r="L238"/>
      <c r="M238"/>
      <c r="N238"/>
      <c r="O238"/>
      <c r="P238"/>
      <c r="Q238"/>
      <c r="R238"/>
      <c r="S238"/>
    </row>
    <row r="239" spans="1:19" s="2" customFormat="1" hidden="1" x14ac:dyDescent="0.3">
      <c r="A239" s="156"/>
      <c r="B239" s="157"/>
      <c r="C239" s="158"/>
      <c r="D239" s="158"/>
      <c r="E239" s="159">
        <f t="shared" si="5"/>
        <v>-869571.96934361011</v>
      </c>
      <c r="F239"/>
      <c r="G239"/>
      <c r="H239" s="57"/>
      <c r="I239" s="56"/>
      <c r="J239" s="227"/>
      <c r="K239" s="228"/>
      <c r="L239"/>
      <c r="M239"/>
      <c r="N239"/>
      <c r="O239"/>
      <c r="P239"/>
      <c r="Q239"/>
      <c r="R239"/>
      <c r="S239"/>
    </row>
    <row r="240" spans="1:19" s="2" customFormat="1" hidden="1" x14ac:dyDescent="0.3">
      <c r="A240" s="156"/>
      <c r="B240" s="157"/>
      <c r="C240" s="158"/>
      <c r="D240" s="158"/>
      <c r="E240" s="159">
        <f t="shared" si="5"/>
        <v>-869571.96934361011</v>
      </c>
      <c r="F240"/>
      <c r="G240"/>
      <c r="H240" s="57"/>
      <c r="I240" s="56"/>
      <c r="J240" s="227"/>
      <c r="K240" s="228"/>
      <c r="L240"/>
      <c r="M240"/>
      <c r="N240"/>
      <c r="O240"/>
      <c r="P240"/>
      <c r="Q240"/>
      <c r="R240"/>
      <c r="S240"/>
    </row>
    <row r="241" spans="1:19" s="2" customFormat="1" hidden="1" x14ac:dyDescent="0.3">
      <c r="A241" s="156"/>
      <c r="B241" s="157"/>
      <c r="C241" s="158"/>
      <c r="D241" s="158"/>
      <c r="E241" s="159">
        <f t="shared" si="5"/>
        <v>-869571.96934361011</v>
      </c>
      <c r="F241"/>
      <c r="G241"/>
      <c r="H241" s="57"/>
      <c r="I241" s="56"/>
      <c r="J241" s="227"/>
      <c r="K241" s="228"/>
      <c r="L241"/>
      <c r="M241"/>
      <c r="N241"/>
      <c r="O241"/>
      <c r="P241"/>
      <c r="Q241"/>
      <c r="R241"/>
      <c r="S241"/>
    </row>
    <row r="242" spans="1:19" s="2" customFormat="1" hidden="1" x14ac:dyDescent="0.3">
      <c r="A242" s="156"/>
      <c r="B242" s="157"/>
      <c r="C242" s="158"/>
      <c r="D242" s="158"/>
      <c r="E242" s="159">
        <f t="shared" si="5"/>
        <v>-869571.96934361011</v>
      </c>
      <c r="F242"/>
      <c r="G242"/>
      <c r="H242" s="57"/>
      <c r="I242" s="56"/>
      <c r="J242" s="227"/>
      <c r="K242" s="228"/>
      <c r="L242"/>
      <c r="M242"/>
      <c r="N242"/>
      <c r="O242"/>
      <c r="P242"/>
      <c r="Q242"/>
      <c r="R242"/>
      <c r="S242"/>
    </row>
    <row r="243" spans="1:19" s="2" customFormat="1" hidden="1" x14ac:dyDescent="0.3">
      <c r="A243" s="156"/>
      <c r="B243" s="157"/>
      <c r="C243" s="158"/>
      <c r="D243" s="158"/>
      <c r="E243" s="159">
        <f t="shared" si="5"/>
        <v>-869571.96934361011</v>
      </c>
      <c r="F243"/>
      <c r="G243"/>
      <c r="H243" s="57"/>
      <c r="I243" s="56"/>
      <c r="J243" s="227"/>
      <c r="K243" s="228"/>
      <c r="L243"/>
      <c r="M243"/>
      <c r="N243"/>
      <c r="O243"/>
      <c r="P243"/>
      <c r="Q243"/>
      <c r="R243"/>
      <c r="S243"/>
    </row>
    <row r="244" spans="1:19" s="2" customFormat="1" hidden="1" x14ac:dyDescent="0.3">
      <c r="A244" s="156"/>
      <c r="B244" s="157"/>
      <c r="C244" s="158"/>
      <c r="D244" s="158"/>
      <c r="E244" s="159">
        <f t="shared" si="5"/>
        <v>-869571.96934361011</v>
      </c>
      <c r="F244"/>
      <c r="G244"/>
      <c r="H244" s="57"/>
      <c r="I244" s="56"/>
      <c r="J244" s="227"/>
      <c r="K244" s="228"/>
      <c r="L244"/>
      <c r="M244"/>
      <c r="N244"/>
      <c r="O244"/>
      <c r="P244"/>
      <c r="Q244"/>
      <c r="R244"/>
      <c r="S244"/>
    </row>
    <row r="245" spans="1:19" s="2" customFormat="1" hidden="1" x14ac:dyDescent="0.3">
      <c r="A245" s="156"/>
      <c r="B245" s="157"/>
      <c r="C245" s="158"/>
      <c r="D245" s="158"/>
      <c r="E245" s="159">
        <f t="shared" si="5"/>
        <v>-869571.96934361011</v>
      </c>
      <c r="F245"/>
      <c r="G245"/>
      <c r="H245" s="57"/>
      <c r="I245" s="56"/>
      <c r="J245" s="227"/>
      <c r="K245" s="228"/>
      <c r="L245"/>
      <c r="M245"/>
      <c r="N245"/>
      <c r="O245"/>
      <c r="P245"/>
      <c r="Q245"/>
      <c r="R245"/>
      <c r="S245"/>
    </row>
    <row r="246" spans="1:19" s="2" customFormat="1" hidden="1" x14ac:dyDescent="0.3">
      <c r="A246" s="156"/>
      <c r="B246" s="157"/>
      <c r="C246" s="158"/>
      <c r="D246" s="158"/>
      <c r="E246" s="159">
        <f t="shared" si="5"/>
        <v>-869571.96934361011</v>
      </c>
      <c r="F246"/>
      <c r="G246"/>
      <c r="H246" s="57"/>
      <c r="I246" s="56"/>
      <c r="J246" s="227"/>
      <c r="K246" s="164"/>
      <c r="L246" s="195"/>
      <c r="M246"/>
      <c r="N246"/>
      <c r="O246"/>
      <c r="P246"/>
      <c r="Q246"/>
      <c r="R246"/>
      <c r="S246"/>
    </row>
    <row r="247" spans="1:19" s="2" customFormat="1" hidden="1" x14ac:dyDescent="0.3">
      <c r="A247" s="156"/>
      <c r="B247" s="157"/>
      <c r="C247" s="158"/>
      <c r="D247" s="158"/>
      <c r="E247" s="159">
        <f t="shared" si="5"/>
        <v>-869571.96934361011</v>
      </c>
      <c r="F247"/>
      <c r="G247"/>
      <c r="H247" s="57"/>
      <c r="I247" s="56"/>
      <c r="J247" s="227"/>
      <c r="K247" s="228"/>
      <c r="L247"/>
      <c r="M247"/>
      <c r="N247"/>
      <c r="O247"/>
      <c r="P247"/>
      <c r="Q247"/>
      <c r="R247"/>
      <c r="S247"/>
    </row>
    <row r="248" spans="1:19" s="2" customFormat="1" hidden="1" x14ac:dyDescent="0.3">
      <c r="A248" s="156"/>
      <c r="B248" s="157"/>
      <c r="C248" s="158"/>
      <c r="D248" s="158"/>
      <c r="E248" s="159">
        <f t="shared" si="5"/>
        <v>-869571.96934361011</v>
      </c>
      <c r="F248"/>
      <c r="G248"/>
      <c r="H248" s="57"/>
      <c r="I248" s="56"/>
      <c r="J248" s="227"/>
      <c r="K248" s="228"/>
      <c r="L248"/>
      <c r="M248"/>
      <c r="N248"/>
      <c r="O248"/>
      <c r="P248"/>
      <c r="Q248"/>
      <c r="R248"/>
      <c r="S248"/>
    </row>
    <row r="249" spans="1:19" s="2" customFormat="1" hidden="1" x14ac:dyDescent="0.3">
      <c r="A249" s="156"/>
      <c r="B249" s="157"/>
      <c r="C249" s="158"/>
      <c r="D249" s="158"/>
      <c r="E249" s="159">
        <f t="shared" si="5"/>
        <v>-869571.96934361011</v>
      </c>
      <c r="F249"/>
      <c r="G249"/>
      <c r="H249" s="57"/>
      <c r="I249" s="56"/>
      <c r="J249" s="227"/>
      <c r="K249" s="228"/>
      <c r="L249"/>
      <c r="M249"/>
      <c r="N249"/>
      <c r="O249"/>
      <c r="P249"/>
      <c r="Q249"/>
      <c r="R249"/>
      <c r="S249"/>
    </row>
    <row r="250" spans="1:19" s="2" customFormat="1" hidden="1" x14ac:dyDescent="0.3">
      <c r="A250" s="156"/>
      <c r="B250" s="157"/>
      <c r="C250" s="158"/>
      <c r="D250" s="158"/>
      <c r="E250" s="159">
        <f t="shared" si="5"/>
        <v>-869571.96934361011</v>
      </c>
      <c r="F250"/>
      <c r="G250"/>
      <c r="H250" s="57"/>
      <c r="I250" s="56"/>
      <c r="J250" s="227"/>
      <c r="K250" s="228"/>
      <c r="L250"/>
      <c r="M250"/>
      <c r="N250"/>
      <c r="O250"/>
      <c r="P250"/>
      <c r="Q250"/>
      <c r="R250"/>
      <c r="S250"/>
    </row>
    <row r="251" spans="1:19" s="2" customFormat="1" hidden="1" x14ac:dyDescent="0.3">
      <c r="A251" s="156"/>
      <c r="B251" s="157"/>
      <c r="C251" s="158"/>
      <c r="D251" s="158"/>
      <c r="E251" s="159">
        <f t="shared" si="5"/>
        <v>-869571.96934361011</v>
      </c>
      <c r="F251"/>
      <c r="G251"/>
      <c r="H251" s="57"/>
      <c r="I251" s="56"/>
      <c r="J251" s="227"/>
      <c r="K251" s="228"/>
      <c r="L251"/>
      <c r="M251"/>
      <c r="N251"/>
      <c r="O251"/>
      <c r="P251"/>
      <c r="Q251"/>
      <c r="R251"/>
      <c r="S251"/>
    </row>
    <row r="252" spans="1:19" s="2" customFormat="1" hidden="1" x14ac:dyDescent="0.3">
      <c r="A252" s="156"/>
      <c r="B252" s="157"/>
      <c r="C252" s="158"/>
      <c r="D252" s="158"/>
      <c r="E252" s="159">
        <f t="shared" si="5"/>
        <v>-869571.96934361011</v>
      </c>
      <c r="F252"/>
      <c r="G252"/>
      <c r="H252" s="57"/>
      <c r="I252" s="56"/>
      <c r="J252" s="227"/>
      <c r="K252" s="228"/>
      <c r="L252"/>
      <c r="M252"/>
      <c r="N252"/>
      <c r="O252"/>
      <c r="P252"/>
      <c r="Q252"/>
      <c r="R252"/>
      <c r="S252"/>
    </row>
    <row r="253" spans="1:19" s="2" customFormat="1" hidden="1" x14ac:dyDescent="0.3">
      <c r="A253" s="156"/>
      <c r="B253" s="157"/>
      <c r="C253" s="158"/>
      <c r="D253" s="158"/>
      <c r="E253" s="159">
        <f t="shared" si="5"/>
        <v>-869571.96934361011</v>
      </c>
      <c r="F253"/>
      <c r="G253"/>
      <c r="H253" s="57"/>
      <c r="I253" s="56"/>
      <c r="J253" s="227"/>
      <c r="K253" s="228"/>
      <c r="L253"/>
      <c r="M253"/>
      <c r="N253"/>
      <c r="O253"/>
      <c r="P253"/>
      <c r="Q253"/>
      <c r="R253"/>
      <c r="S253"/>
    </row>
    <row r="254" spans="1:19" s="2" customFormat="1" hidden="1" x14ac:dyDescent="0.3">
      <c r="A254" s="156"/>
      <c r="B254" s="157"/>
      <c r="C254" s="158"/>
      <c r="D254" s="158"/>
      <c r="E254" s="159">
        <f t="shared" si="5"/>
        <v>-869571.96934361011</v>
      </c>
      <c r="F254"/>
      <c r="G254"/>
      <c r="H254" s="57"/>
      <c r="I254" s="56"/>
      <c r="J254" s="227"/>
      <c r="K254" s="228"/>
      <c r="L254"/>
      <c r="M254"/>
      <c r="N254"/>
      <c r="O254"/>
      <c r="P254"/>
      <c r="Q254"/>
      <c r="R254"/>
      <c r="S254"/>
    </row>
    <row r="255" spans="1:19" s="2" customFormat="1" hidden="1" x14ac:dyDescent="0.3">
      <c r="A255" s="156"/>
      <c r="B255" s="157"/>
      <c r="C255" s="158"/>
      <c r="D255" s="158"/>
      <c r="E255" s="159">
        <f t="shared" si="5"/>
        <v>-869571.96934361011</v>
      </c>
      <c r="F255"/>
      <c r="G255"/>
      <c r="H255" s="57"/>
      <c r="I255" s="56"/>
      <c r="J255" s="227"/>
      <c r="K255" s="228"/>
      <c r="L255"/>
      <c r="M255"/>
      <c r="N255"/>
      <c r="O255"/>
      <c r="P255"/>
      <c r="Q255"/>
      <c r="R255"/>
      <c r="S255"/>
    </row>
    <row r="256" spans="1:19" s="2" customFormat="1" hidden="1" x14ac:dyDescent="0.3">
      <c r="A256" s="156"/>
      <c r="B256" s="157"/>
      <c r="C256" s="158"/>
      <c r="D256" s="158"/>
      <c r="E256" s="159">
        <f t="shared" si="5"/>
        <v>-869571.96934361011</v>
      </c>
      <c r="F256"/>
      <c r="G256"/>
      <c r="H256" s="57"/>
      <c r="I256" s="56"/>
      <c r="J256" s="227"/>
      <c r="K256" s="228"/>
      <c r="L256"/>
      <c r="M256"/>
      <c r="N256"/>
      <c r="O256"/>
      <c r="P256"/>
      <c r="Q256"/>
      <c r="R256"/>
      <c r="S256"/>
    </row>
    <row r="257" spans="1:19" s="2" customFormat="1" hidden="1" x14ac:dyDescent="0.3">
      <c r="A257" s="156"/>
      <c r="B257" s="157"/>
      <c r="C257" s="158"/>
      <c r="D257" s="158"/>
      <c r="E257" s="159">
        <f t="shared" si="5"/>
        <v>-869571.96934361011</v>
      </c>
      <c r="F257"/>
      <c r="G257"/>
      <c r="H257" s="57"/>
      <c r="I257" s="56"/>
      <c r="J257" s="227"/>
      <c r="K257" s="228"/>
      <c r="L257"/>
      <c r="M257"/>
      <c r="N257"/>
      <c r="O257"/>
      <c r="P257"/>
      <c r="Q257"/>
      <c r="R257"/>
      <c r="S257"/>
    </row>
    <row r="258" spans="1:19" s="2" customFormat="1" hidden="1" x14ac:dyDescent="0.3">
      <c r="A258" s="156"/>
      <c r="B258" s="157"/>
      <c r="C258" s="158"/>
      <c r="D258" s="158"/>
      <c r="E258" s="159">
        <f t="shared" si="5"/>
        <v>-869571.96934361011</v>
      </c>
      <c r="F258"/>
      <c r="G258"/>
      <c r="H258" s="57"/>
      <c r="I258" s="56"/>
      <c r="J258" s="227"/>
      <c r="K258" s="228"/>
      <c r="L258"/>
      <c r="M258"/>
      <c r="N258"/>
      <c r="O258"/>
      <c r="P258"/>
      <c r="Q258"/>
      <c r="R258"/>
      <c r="S258"/>
    </row>
    <row r="259" spans="1:19" s="2" customFormat="1" hidden="1" x14ac:dyDescent="0.3">
      <c r="A259" s="156"/>
      <c r="B259" s="157"/>
      <c r="C259" s="158"/>
      <c r="D259" s="158"/>
      <c r="E259" s="159">
        <f t="shared" si="5"/>
        <v>-869571.96934361011</v>
      </c>
      <c r="F259"/>
      <c r="G259"/>
      <c r="H259" s="57"/>
      <c r="I259" s="56"/>
      <c r="J259" s="227"/>
      <c r="K259" s="228"/>
      <c r="L259"/>
      <c r="M259"/>
      <c r="N259"/>
      <c r="O259"/>
      <c r="P259"/>
      <c r="Q259"/>
      <c r="R259"/>
      <c r="S259"/>
    </row>
    <row r="260" spans="1:19" s="2" customFormat="1" hidden="1" x14ac:dyDescent="0.3">
      <c r="A260" s="156"/>
      <c r="B260" s="157"/>
      <c r="C260" s="158"/>
      <c r="D260" s="158"/>
      <c r="E260" s="159">
        <f t="shared" si="5"/>
        <v>-869571.96934361011</v>
      </c>
      <c r="F260"/>
      <c r="G260"/>
      <c r="H260" s="57"/>
      <c r="I260" s="56"/>
      <c r="J260" s="227"/>
      <c r="K260" s="228"/>
      <c r="L260"/>
      <c r="M260"/>
      <c r="N260"/>
      <c r="O260"/>
      <c r="P260"/>
      <c r="Q260"/>
      <c r="R260"/>
      <c r="S260"/>
    </row>
    <row r="261" spans="1:19" s="2" customFormat="1" hidden="1" x14ac:dyDescent="0.3">
      <c r="A261" s="156"/>
      <c r="B261" s="157"/>
      <c r="C261" s="158"/>
      <c r="D261" s="158"/>
      <c r="E261" s="159">
        <f t="shared" si="5"/>
        <v>-869571.96934361011</v>
      </c>
      <c r="F261"/>
      <c r="G261"/>
      <c r="H261" s="57"/>
      <c r="I261" s="56"/>
      <c r="J261" s="227"/>
      <c r="K261" s="228"/>
      <c r="L261"/>
      <c r="M261"/>
      <c r="N261"/>
      <c r="O261"/>
      <c r="P261"/>
      <c r="Q261"/>
      <c r="R261"/>
      <c r="S261"/>
    </row>
    <row r="262" spans="1:19" s="2" customFormat="1" hidden="1" x14ac:dyDescent="0.3">
      <c r="A262" s="156"/>
      <c r="B262" s="157"/>
      <c r="C262" s="158"/>
      <c r="D262" s="158"/>
      <c r="E262" s="159">
        <f t="shared" si="5"/>
        <v>-869571.96934361011</v>
      </c>
      <c r="F262"/>
      <c r="G262"/>
      <c r="H262" s="57"/>
      <c r="I262" s="56"/>
      <c r="J262" s="227"/>
      <c r="K262" s="228"/>
      <c r="L262"/>
      <c r="M262"/>
      <c r="N262"/>
      <c r="O262"/>
      <c r="P262"/>
      <c r="Q262"/>
      <c r="R262"/>
      <c r="S262"/>
    </row>
    <row r="263" spans="1:19" s="2" customFormat="1" hidden="1" x14ac:dyDescent="0.3">
      <c r="A263" s="156"/>
      <c r="B263" s="157"/>
      <c r="C263" s="158"/>
      <c r="D263" s="158"/>
      <c r="E263" s="159">
        <f t="shared" si="5"/>
        <v>-869571.96934361011</v>
      </c>
      <c r="F263"/>
      <c r="G263"/>
      <c r="H263" s="57"/>
      <c r="I263" s="56"/>
      <c r="J263" s="227"/>
      <c r="K263" s="228"/>
      <c r="L263"/>
      <c r="M263"/>
      <c r="N263"/>
      <c r="O263"/>
      <c r="P263"/>
      <c r="Q263"/>
      <c r="R263"/>
      <c r="S263"/>
    </row>
    <row r="264" spans="1:19" s="2" customFormat="1" hidden="1" x14ac:dyDescent="0.3">
      <c r="A264" s="156"/>
      <c r="B264" s="157"/>
      <c r="C264" s="158"/>
      <c r="D264" s="158"/>
      <c r="E264" s="159">
        <f t="shared" si="5"/>
        <v>-869571.96934361011</v>
      </c>
      <c r="F264"/>
      <c r="G264"/>
      <c r="H264" s="57"/>
      <c r="I264" s="56"/>
      <c r="J264" s="227"/>
      <c r="K264" s="228"/>
      <c r="L264"/>
      <c r="M264"/>
      <c r="N264"/>
      <c r="O264"/>
      <c r="P264"/>
      <c r="Q264"/>
      <c r="R264"/>
      <c r="S264"/>
    </row>
    <row r="265" spans="1:19" s="2" customFormat="1" hidden="1" x14ac:dyDescent="0.3">
      <c r="A265" s="156"/>
      <c r="B265" s="157"/>
      <c r="C265" s="158"/>
      <c r="D265" s="158"/>
      <c r="E265" s="159">
        <f t="shared" si="5"/>
        <v>-869571.96934361011</v>
      </c>
      <c r="F265"/>
      <c r="G265"/>
      <c r="H265" s="57"/>
      <c r="I265" s="56"/>
      <c r="J265" s="227"/>
      <c r="K265" s="228"/>
      <c r="L265"/>
      <c r="M265"/>
      <c r="N265"/>
      <c r="O265"/>
      <c r="P265"/>
      <c r="Q265"/>
      <c r="R265"/>
      <c r="S265"/>
    </row>
    <row r="266" spans="1:19" s="2" customFormat="1" hidden="1" x14ac:dyDescent="0.3">
      <c r="A266" s="156"/>
      <c r="B266" s="157"/>
      <c r="C266" s="158"/>
      <c r="D266" s="158"/>
      <c r="E266" s="159">
        <f t="shared" si="5"/>
        <v>-869571.96934361011</v>
      </c>
      <c r="F266"/>
      <c r="G266"/>
      <c r="H266" s="57"/>
      <c r="I266" s="56"/>
      <c r="J266" s="227"/>
      <c r="K266" s="228"/>
      <c r="L266"/>
      <c r="M266"/>
      <c r="N266"/>
      <c r="O266"/>
      <c r="P266"/>
      <c r="Q266"/>
      <c r="R266"/>
      <c r="S266"/>
    </row>
    <row r="267" spans="1:19" s="2" customFormat="1" hidden="1" x14ac:dyDescent="0.3">
      <c r="A267" s="156"/>
      <c r="B267" s="157"/>
      <c r="C267" s="158"/>
      <c r="D267" s="158"/>
      <c r="E267" s="159">
        <f t="shared" si="5"/>
        <v>-869571.96934361011</v>
      </c>
      <c r="F267"/>
      <c r="G267"/>
      <c r="H267" s="57"/>
      <c r="I267" s="56"/>
      <c r="J267" s="227"/>
      <c r="K267" s="228"/>
      <c r="L267"/>
      <c r="M267"/>
      <c r="N267"/>
      <c r="O267"/>
      <c r="P267"/>
      <c r="Q267"/>
      <c r="R267"/>
      <c r="S267"/>
    </row>
    <row r="268" spans="1:19" s="2" customFormat="1" x14ac:dyDescent="0.3">
      <c r="A268" s="156"/>
      <c r="B268" s="157"/>
      <c r="C268" s="158"/>
      <c r="D268" s="158"/>
      <c r="E268" s="159">
        <f t="shared" si="5"/>
        <v>-869571.96934361011</v>
      </c>
      <c r="F268"/>
      <c r="G268"/>
      <c r="H268" s="57"/>
      <c r="I268" s="56"/>
      <c r="J268" s="227"/>
      <c r="K268" s="228"/>
      <c r="L268"/>
      <c r="M268"/>
      <c r="N268"/>
      <c r="O268"/>
      <c r="P268"/>
      <c r="Q268"/>
      <c r="R268"/>
      <c r="S268"/>
    </row>
    <row r="269" spans="1:19" s="2" customFormat="1" x14ac:dyDescent="0.3">
      <c r="A269" s="3"/>
      <c r="B269" s="4"/>
      <c r="C269" s="10"/>
      <c r="D269" s="10"/>
      <c r="E269" s="16"/>
      <c r="F269"/>
      <c r="G269"/>
      <c r="H269" s="57"/>
      <c r="I269" s="56"/>
      <c r="J269" s="227"/>
      <c r="K269" s="228"/>
      <c r="L269"/>
      <c r="M269"/>
      <c r="N269"/>
      <c r="O269"/>
      <c r="P269"/>
      <c r="Q269"/>
      <c r="R269"/>
      <c r="S269"/>
    </row>
    <row r="270" spans="1:19" s="2" customFormat="1" ht="15.75" thickBot="1" x14ac:dyDescent="0.35">
      <c r="A270" s="29"/>
      <c r="B270" s="29"/>
      <c r="C270" s="27"/>
      <c r="D270" s="27"/>
      <c r="E270" s="16"/>
      <c r="F270"/>
      <c r="G270"/>
      <c r="H270" s="57"/>
      <c r="I270" s="56"/>
      <c r="J270" s="227"/>
      <c r="K270" s="228"/>
      <c r="L270"/>
      <c r="M270"/>
      <c r="N270"/>
      <c r="O270"/>
      <c r="P270"/>
      <c r="Q270"/>
      <c r="R270"/>
      <c r="S270"/>
    </row>
    <row r="271" spans="1:19" s="2" customFormat="1" ht="16.5" thickBot="1" x14ac:dyDescent="0.35">
      <c r="A271" s="3"/>
      <c r="B271" s="142" t="s">
        <v>73</v>
      </c>
      <c r="C271" s="10"/>
      <c r="D271" s="10"/>
      <c r="E271" s="52">
        <f>+E268</f>
        <v>-869571.96934361011</v>
      </c>
      <c r="F271"/>
      <c r="G271"/>
      <c r="H271" s="58">
        <f t="shared" ref="H271:K271" si="6">SUM(H2:H270)</f>
        <v>691</v>
      </c>
      <c r="I271" s="59">
        <f t="shared" si="6"/>
        <v>0</v>
      </c>
      <c r="J271" s="140">
        <f t="shared" si="6"/>
        <v>21916957.840000004</v>
      </c>
      <c r="K271" s="141">
        <f t="shared" si="6"/>
        <v>0</v>
      </c>
      <c r="L271"/>
      <c r="M271"/>
      <c r="N271"/>
      <c r="O271"/>
      <c r="P271"/>
      <c r="Q271"/>
      <c r="R271"/>
      <c r="S271"/>
    </row>
    <row r="272" spans="1:19" s="2" customFormat="1" ht="16.5" thickBot="1" x14ac:dyDescent="0.35">
      <c r="A272" s="3"/>
      <c r="B272" s="20"/>
      <c r="C272" s="10"/>
      <c r="D272" s="10"/>
      <c r="E272" s="16"/>
      <c r="F272"/>
      <c r="G272"/>
      <c r="H272" s="249">
        <f>H271-I271</f>
        <v>691</v>
      </c>
      <c r="I272" s="250"/>
      <c r="J272" s="251">
        <f>J271-K271</f>
        <v>21916957.840000004</v>
      </c>
      <c r="K272" s="252"/>
      <c r="L272"/>
      <c r="M272"/>
      <c r="N272"/>
      <c r="O272"/>
      <c r="P272"/>
      <c r="Q272"/>
      <c r="R272"/>
      <c r="S272"/>
    </row>
    <row r="273" spans="1:19" s="2" customFormat="1" x14ac:dyDescent="0.3">
      <c r="A273" s="3"/>
      <c r="B273" s="20"/>
      <c r="C273" s="10"/>
      <c r="D273" s="10"/>
      <c r="E273" s="16"/>
      <c r="F273" s="160"/>
      <c r="G273" s="160"/>
      <c r="H273"/>
      <c r="I273"/>
      <c r="J273"/>
      <c r="K273"/>
      <c r="L273"/>
      <c r="M273"/>
      <c r="N273"/>
      <c r="O273"/>
      <c r="P273"/>
      <c r="Q273"/>
      <c r="R273"/>
      <c r="S273"/>
    </row>
    <row r="274" spans="1:19" s="2" customFormat="1" ht="15.75" thickBot="1" x14ac:dyDescent="0.35">
      <c r="A274" s="3"/>
      <c r="B274" s="5"/>
      <c r="C274" s="10"/>
      <c r="D274" s="10"/>
      <c r="E274" s="1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1:19" s="2" customFormat="1" ht="15.75" thickBot="1" x14ac:dyDescent="0.35">
      <c r="A275" s="3"/>
      <c r="B275" s="143" t="s">
        <v>74</v>
      </c>
      <c r="C275" s="10"/>
      <c r="D275" s="10"/>
      <c r="E275" s="144">
        <f>H2</f>
        <v>691</v>
      </c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1:19" s="2" customFormat="1" x14ac:dyDescent="0.3">
      <c r="A276" s="3"/>
      <c r="B276" s="5"/>
      <c r="C276" s="10"/>
      <c r="D276" s="10"/>
      <c r="E276" s="1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</row>
    <row r="277" spans="1:19" s="2" customFormat="1" ht="15.75" thickBot="1" x14ac:dyDescent="0.35">
      <c r="A277" s="18"/>
      <c r="B277" s="28"/>
      <c r="C277" s="19"/>
      <c r="D277" s="10"/>
      <c r="E277" s="16"/>
      <c r="F277" s="160"/>
      <c r="G277" s="160"/>
      <c r="H277"/>
      <c r="I277"/>
      <c r="J277"/>
      <c r="K277"/>
      <c r="L277"/>
      <c r="M277"/>
      <c r="N277"/>
      <c r="O277"/>
      <c r="P277"/>
      <c r="Q277"/>
      <c r="R277"/>
      <c r="S277"/>
    </row>
    <row r="278" spans="1:19" s="2" customFormat="1" ht="15.75" thickBot="1" x14ac:dyDescent="0.35">
      <c r="A278" s="18"/>
      <c r="B278" s="145" t="s">
        <v>75</v>
      </c>
      <c r="C278" s="10"/>
      <c r="D278" s="10"/>
      <c r="E278" s="146">
        <f>J2</f>
        <v>0</v>
      </c>
      <c r="F278" s="165"/>
      <c r="G278" s="165"/>
      <c r="H278"/>
      <c r="I278"/>
      <c r="J278"/>
      <c r="K278"/>
      <c r="L278"/>
      <c r="M278"/>
      <c r="N278"/>
      <c r="O278"/>
      <c r="P278"/>
      <c r="Q278"/>
      <c r="R278"/>
      <c r="S278"/>
    </row>
    <row r="279" spans="1:19" s="2" customFormat="1" x14ac:dyDescent="0.3">
      <c r="A279" s="3"/>
      <c r="B279" s="199" t="s">
        <v>58</v>
      </c>
      <c r="C279" s="200"/>
      <c r="D279" s="201"/>
      <c r="E279" s="200">
        <f>D34</f>
        <v>478750</v>
      </c>
      <c r="F279" s="165"/>
      <c r="G279" s="165"/>
      <c r="H279"/>
      <c r="I279"/>
      <c r="J279"/>
      <c r="K279"/>
      <c r="L279"/>
      <c r="M279"/>
      <c r="N279"/>
      <c r="O279"/>
      <c r="P279"/>
      <c r="Q279"/>
      <c r="R279"/>
      <c r="S279"/>
    </row>
    <row r="280" spans="1:19" s="2" customFormat="1" x14ac:dyDescent="0.3">
      <c r="A280" s="3"/>
      <c r="B280" s="193" t="s">
        <v>59</v>
      </c>
      <c r="C280" s="162"/>
      <c r="D280" s="161"/>
      <c r="E280" s="163">
        <f>J48</f>
        <v>11000000</v>
      </c>
      <c r="F280" s="165"/>
      <c r="G280" s="16"/>
      <c r="H280"/>
      <c r="I280"/>
      <c r="J280"/>
      <c r="K280"/>
      <c r="L280"/>
      <c r="M280"/>
      <c r="N280"/>
      <c r="O280"/>
      <c r="P280"/>
      <c r="Q280"/>
      <c r="R280"/>
      <c r="S280"/>
    </row>
    <row r="281" spans="1:19" s="2" customFormat="1" x14ac:dyDescent="0.3">
      <c r="A281" s="3"/>
      <c r="B281" s="193" t="s">
        <v>59</v>
      </c>
      <c r="C281" s="162"/>
      <c r="D281" s="161"/>
      <c r="E281" s="163">
        <f>D67</f>
        <v>2000000</v>
      </c>
      <c r="F281" s="165"/>
      <c r="G281" s="16"/>
      <c r="H281"/>
      <c r="I281"/>
      <c r="J281"/>
      <c r="K281"/>
      <c r="L281"/>
      <c r="M281"/>
      <c r="N281"/>
      <c r="O281"/>
      <c r="P281"/>
      <c r="Q281"/>
      <c r="R281"/>
      <c r="S281"/>
    </row>
    <row r="282" spans="1:19" s="2" customFormat="1" x14ac:dyDescent="0.3">
      <c r="A282" s="3"/>
      <c r="B282" s="199" t="s">
        <v>66</v>
      </c>
      <c r="C282" s="200"/>
      <c r="D282" s="201"/>
      <c r="E282" s="200">
        <f>D78</f>
        <v>478750</v>
      </c>
      <c r="F282" s="165"/>
      <c r="G282" s="16"/>
      <c r="H282"/>
      <c r="I282"/>
      <c r="J282"/>
      <c r="K282"/>
      <c r="L282"/>
      <c r="M282"/>
      <c r="N282"/>
      <c r="O282"/>
      <c r="P282"/>
      <c r="Q282"/>
      <c r="R282"/>
      <c r="S282"/>
    </row>
    <row r="283" spans="1:19" s="2" customFormat="1" x14ac:dyDescent="0.3">
      <c r="A283" s="3"/>
      <c r="B283" s="193" t="s">
        <v>67</v>
      </c>
      <c r="C283" s="162"/>
      <c r="D283" s="161"/>
      <c r="E283" s="163">
        <f>J93</f>
        <v>344362.5</v>
      </c>
      <c r="F283" s="165"/>
      <c r="G283" s="16"/>
      <c r="H283"/>
      <c r="I283"/>
      <c r="J283"/>
      <c r="K283"/>
      <c r="L283"/>
      <c r="M283"/>
      <c r="N283"/>
      <c r="O283"/>
      <c r="P283"/>
      <c r="Q283"/>
      <c r="R283"/>
      <c r="S283"/>
    </row>
    <row r="284" spans="1:19" s="2" customFormat="1" x14ac:dyDescent="0.3">
      <c r="A284" s="3"/>
      <c r="B284" s="193" t="s">
        <v>76</v>
      </c>
      <c r="C284" s="162"/>
      <c r="D284" s="161"/>
      <c r="E284" s="163">
        <f>D94</f>
        <v>5000000</v>
      </c>
      <c r="F284" s="165"/>
      <c r="G284" s="16"/>
      <c r="H284"/>
      <c r="I284"/>
      <c r="J284"/>
      <c r="K284"/>
      <c r="L284"/>
      <c r="M284"/>
      <c r="N284"/>
      <c r="O284"/>
      <c r="P284"/>
      <c r="Q284"/>
      <c r="R284"/>
      <c r="S284"/>
    </row>
    <row r="285" spans="1:19" s="2" customFormat="1" x14ac:dyDescent="0.3">
      <c r="A285" s="3"/>
      <c r="B285" s="193" t="s">
        <v>72</v>
      </c>
      <c r="C285" s="162"/>
      <c r="D285" s="161"/>
      <c r="E285" s="163">
        <f>J115</f>
        <v>454457.98000000045</v>
      </c>
      <c r="F285" s="165"/>
      <c r="G285" s="16"/>
      <c r="H285"/>
      <c r="I285"/>
      <c r="J285"/>
      <c r="K285"/>
      <c r="L285"/>
      <c r="M285"/>
      <c r="N285"/>
      <c r="O285"/>
      <c r="P285"/>
      <c r="Q285"/>
      <c r="R285"/>
      <c r="S285"/>
    </row>
    <row r="286" spans="1:19" s="2" customFormat="1" x14ac:dyDescent="0.3">
      <c r="A286" s="3"/>
      <c r="B286" s="193" t="s">
        <v>161</v>
      </c>
      <c r="C286" s="162"/>
      <c r="D286" s="161"/>
      <c r="E286" s="163">
        <f>J135</f>
        <v>587276.92000000004</v>
      </c>
      <c r="F286" s="165"/>
      <c r="G286" s="16"/>
      <c r="H286"/>
      <c r="I286"/>
      <c r="J286"/>
      <c r="K286"/>
      <c r="L286"/>
      <c r="M286"/>
      <c r="N286"/>
      <c r="O286"/>
      <c r="P286"/>
      <c r="Q286"/>
      <c r="R286"/>
      <c r="S286"/>
    </row>
    <row r="287" spans="1:19" s="2" customFormat="1" x14ac:dyDescent="0.3">
      <c r="A287" s="3"/>
      <c r="B287" s="193" t="s">
        <v>162</v>
      </c>
      <c r="C287" s="162"/>
      <c r="D287" s="161"/>
      <c r="E287" s="163">
        <f>J158</f>
        <v>590359.82000000007</v>
      </c>
      <c r="F287" s="165"/>
      <c r="G287" s="16"/>
      <c r="H287"/>
      <c r="I287"/>
      <c r="J287"/>
      <c r="K287"/>
      <c r="L287"/>
      <c r="M287"/>
      <c r="N287"/>
      <c r="O287"/>
      <c r="P287"/>
      <c r="Q287"/>
      <c r="R287"/>
      <c r="S287"/>
    </row>
    <row r="288" spans="1:19" s="2" customFormat="1" x14ac:dyDescent="0.3">
      <c r="A288" s="3"/>
      <c r="B288" s="193" t="s">
        <v>164</v>
      </c>
      <c r="C288" s="162"/>
      <c r="D288" s="161"/>
      <c r="E288" s="163">
        <f>J179</f>
        <v>587297.87</v>
      </c>
      <c r="F288" s="165"/>
      <c r="G288" s="16"/>
      <c r="H288"/>
      <c r="I288"/>
      <c r="J288"/>
      <c r="K288"/>
      <c r="L288"/>
      <c r="M288"/>
      <c r="N288"/>
      <c r="O288"/>
      <c r="P288"/>
      <c r="Q288"/>
      <c r="R288"/>
      <c r="S288"/>
    </row>
    <row r="289" spans="1:19" s="2" customFormat="1" x14ac:dyDescent="0.3">
      <c r="A289" s="3"/>
      <c r="B289" s="193" t="s">
        <v>168</v>
      </c>
      <c r="C289" s="162"/>
      <c r="D289" s="161"/>
      <c r="E289" s="163">
        <f>J189</f>
        <v>395702.75</v>
      </c>
      <c r="F289" s="165"/>
      <c r="G289" s="16"/>
      <c r="H289"/>
      <c r="I289"/>
      <c r="J289"/>
      <c r="K289"/>
      <c r="L289"/>
      <c r="M289"/>
      <c r="N289"/>
      <c r="O289"/>
      <c r="P289"/>
      <c r="Q289"/>
      <c r="R289"/>
      <c r="S289"/>
    </row>
    <row r="290" spans="1:19" s="2" customFormat="1" x14ac:dyDescent="0.3">
      <c r="A290" s="3"/>
      <c r="B290" s="193"/>
      <c r="C290" s="162"/>
      <c r="D290" s="161"/>
      <c r="E290" s="163"/>
      <c r="F290" s="165"/>
      <c r="G290" s="16"/>
      <c r="H290"/>
      <c r="I290"/>
      <c r="J290"/>
      <c r="K290"/>
      <c r="L290"/>
      <c r="M290"/>
      <c r="N290"/>
      <c r="O290"/>
      <c r="P290"/>
      <c r="Q290"/>
      <c r="R290"/>
      <c r="S290"/>
    </row>
    <row r="291" spans="1:19" s="2" customFormat="1" x14ac:dyDescent="0.3">
      <c r="A291" s="3"/>
      <c r="B291" s="193"/>
      <c r="C291" s="162"/>
      <c r="D291" s="161"/>
      <c r="E291" s="163"/>
      <c r="F291" s="165"/>
      <c r="G291" s="16"/>
      <c r="H291"/>
      <c r="I291"/>
      <c r="J291"/>
      <c r="K291"/>
      <c r="L291"/>
      <c r="M291"/>
      <c r="N291"/>
      <c r="O291"/>
      <c r="P291"/>
      <c r="Q291"/>
      <c r="R291"/>
      <c r="S291"/>
    </row>
    <row r="292" spans="1:19" s="2" customFormat="1" x14ac:dyDescent="0.3">
      <c r="A292" s="3"/>
      <c r="B292" s="193"/>
      <c r="C292" s="162"/>
      <c r="D292" s="161"/>
      <c r="E292" s="163"/>
      <c r="F292" s="165"/>
      <c r="G292" s="16"/>
      <c r="H292"/>
      <c r="I292"/>
      <c r="J292"/>
      <c r="K292"/>
      <c r="L292"/>
      <c r="M292"/>
      <c r="N292"/>
      <c r="O292"/>
      <c r="P292"/>
      <c r="Q292"/>
      <c r="R292"/>
      <c r="S292"/>
    </row>
    <row r="293" spans="1:19" s="2" customFormat="1" ht="15.75" thickBot="1" x14ac:dyDescent="0.35">
      <c r="A293" s="3"/>
      <c r="B293" s="193"/>
      <c r="C293" s="162"/>
      <c r="D293" s="161"/>
      <c r="E293" s="163"/>
      <c r="F293" s="165"/>
      <c r="G293" s="16"/>
      <c r="H293"/>
      <c r="I293"/>
      <c r="J293"/>
      <c r="K293"/>
      <c r="L293"/>
      <c r="M293"/>
      <c r="N293"/>
      <c r="O293"/>
      <c r="P293"/>
      <c r="Q293"/>
      <c r="R293"/>
      <c r="S293"/>
    </row>
    <row r="294" spans="1:19" s="2" customFormat="1" ht="15.75" thickBot="1" x14ac:dyDescent="0.35">
      <c r="A294" s="18"/>
      <c r="B294" s="145" t="s">
        <v>77</v>
      </c>
      <c r="C294" s="10"/>
      <c r="D294" s="10"/>
      <c r="E294" s="146">
        <f>SUM(E278:E293)</f>
        <v>21916957.840000004</v>
      </c>
      <c r="F294" s="165"/>
      <c r="G294" s="16"/>
      <c r="H294"/>
      <c r="I294"/>
      <c r="J294"/>
      <c r="K294"/>
      <c r="L294"/>
      <c r="M294"/>
      <c r="N294"/>
      <c r="O294"/>
      <c r="P294"/>
      <c r="Q294"/>
      <c r="R294"/>
      <c r="S294"/>
    </row>
    <row r="295" spans="1:19" s="2" customFormat="1" x14ac:dyDescent="0.3">
      <c r="A295" s="18"/>
      <c r="B295" s="28"/>
      <c r="C295" s="19"/>
      <c r="D295" s="10"/>
      <c r="E295" s="16"/>
      <c r="F295" s="165"/>
      <c r="G295"/>
      <c r="H295"/>
      <c r="I295"/>
      <c r="J295"/>
      <c r="K295"/>
      <c r="L295"/>
      <c r="M295"/>
      <c r="N295"/>
      <c r="O295"/>
      <c r="P295"/>
      <c r="Q295"/>
      <c r="R295"/>
      <c r="S295"/>
    </row>
    <row r="296" spans="1:19" s="2" customFormat="1" x14ac:dyDescent="0.3">
      <c r="A296" s="18"/>
      <c r="B296" s="28"/>
      <c r="C296" s="19"/>
      <c r="D296" s="10"/>
      <c r="E296"/>
      <c r="F296" s="165"/>
      <c r="G296"/>
      <c r="H296"/>
      <c r="I296"/>
      <c r="J296"/>
      <c r="K296"/>
      <c r="L296"/>
      <c r="M296"/>
      <c r="N296"/>
      <c r="O296"/>
      <c r="P296"/>
      <c r="Q296"/>
      <c r="R296"/>
      <c r="S296"/>
    </row>
    <row r="297" spans="1:19" s="2" customFormat="1" x14ac:dyDescent="0.3">
      <c r="A297" s="18"/>
      <c r="B297" s="28"/>
      <c r="C297" s="19"/>
      <c r="D297" s="10"/>
      <c r="E297"/>
      <c r="F297" s="165"/>
      <c r="G297"/>
      <c r="H297"/>
      <c r="I297"/>
      <c r="J297"/>
      <c r="K297"/>
      <c r="L297"/>
      <c r="M297"/>
      <c r="N297"/>
      <c r="O297"/>
      <c r="P297"/>
      <c r="Q297"/>
      <c r="R297"/>
      <c r="S297"/>
    </row>
    <row r="298" spans="1:19" s="2" customFormat="1" x14ac:dyDescent="0.3">
      <c r="A298" s="18"/>
      <c r="B298" s="28"/>
      <c r="C298" s="19"/>
      <c r="D298" s="10"/>
      <c r="E298"/>
      <c r="F298" s="165"/>
      <c r="G298"/>
      <c r="H298"/>
      <c r="I298"/>
      <c r="J298"/>
      <c r="K298"/>
      <c r="L298"/>
      <c r="M298"/>
      <c r="N298"/>
      <c r="O298"/>
      <c r="P298"/>
      <c r="Q298"/>
      <c r="R298"/>
      <c r="S298"/>
    </row>
    <row r="299" spans="1:19" s="2" customFormat="1" x14ac:dyDescent="0.3">
      <c r="A299" s="18"/>
      <c r="B299" s="28"/>
      <c r="C299" s="19"/>
      <c r="D299" s="10"/>
      <c r="E299"/>
      <c r="F299" s="165"/>
      <c r="G299"/>
      <c r="H299"/>
      <c r="I299"/>
      <c r="J299"/>
      <c r="K299"/>
      <c r="L299"/>
      <c r="M299"/>
      <c r="N299"/>
      <c r="O299"/>
      <c r="P299"/>
      <c r="Q299"/>
      <c r="R299"/>
      <c r="S299"/>
    </row>
    <row r="300" spans="1:19" s="2" customFormat="1" x14ac:dyDescent="0.3">
      <c r="A300" s="18"/>
      <c r="B300" s="28"/>
      <c r="C300" s="19"/>
      <c r="D300" s="10"/>
      <c r="E300"/>
      <c r="F300" s="165"/>
      <c r="G300"/>
      <c r="H300"/>
      <c r="I300"/>
      <c r="J300"/>
      <c r="K300"/>
      <c r="L300"/>
      <c r="M300"/>
      <c r="N300"/>
      <c r="O300"/>
      <c r="P300"/>
      <c r="Q300"/>
      <c r="R300"/>
      <c r="S300"/>
    </row>
    <row r="301" spans="1:19" s="2" customFormat="1" x14ac:dyDescent="0.3">
      <c r="A301" s="18"/>
      <c r="B301" s="28"/>
      <c r="C301" s="19"/>
      <c r="D301" s="10"/>
      <c r="E301"/>
      <c r="F301" s="165"/>
      <c r="G301"/>
      <c r="H301"/>
      <c r="I301"/>
      <c r="J301"/>
      <c r="K301"/>
      <c r="L301"/>
      <c r="M301"/>
      <c r="N301"/>
      <c r="O301"/>
      <c r="P301"/>
      <c r="Q301"/>
      <c r="R301"/>
      <c r="S301"/>
    </row>
    <row r="302" spans="1:19" s="2" customFormat="1" x14ac:dyDescent="0.3">
      <c r="A302" s="18"/>
      <c r="B302" s="28"/>
      <c r="C302" s="19"/>
      <c r="D302" s="10"/>
      <c r="E302"/>
      <c r="F302" s="165"/>
      <c r="G302"/>
      <c r="H302"/>
      <c r="I302"/>
      <c r="J302"/>
      <c r="K302"/>
      <c r="L302"/>
      <c r="M302"/>
      <c r="N302"/>
      <c r="O302"/>
      <c r="P302"/>
      <c r="Q302"/>
      <c r="R302"/>
      <c r="S302"/>
    </row>
    <row r="303" spans="1:19" s="2" customFormat="1" x14ac:dyDescent="0.3">
      <c r="A303" s="18"/>
      <c r="B303" s="28"/>
      <c r="C303" s="19"/>
      <c r="D303" s="10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</row>
    <row r="304" spans="1:19" s="2" customFormat="1" x14ac:dyDescent="0.3">
      <c r="A304" s="3"/>
      <c r="B304" s="4"/>
      <c r="C304" s="10"/>
      <c r="D304" s="10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</row>
    <row r="305" spans="1:19" s="2" customFormat="1" x14ac:dyDescent="0.3">
      <c r="A305" s="3"/>
      <c r="B305" s="4"/>
      <c r="C305" s="10"/>
      <c r="D305" s="10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</row>
    <row r="306" spans="1:19" s="2" customFormat="1" x14ac:dyDescent="0.3">
      <c r="A306" s="3"/>
      <c r="B306" s="4"/>
      <c r="C306" s="10"/>
      <c r="D306" s="10"/>
      <c r="E306" s="1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</row>
    <row r="307" spans="1:19" s="2" customFormat="1" x14ac:dyDescent="0.3">
      <c r="A307" s="3"/>
      <c r="B307" s="4"/>
      <c r="C307" s="10"/>
      <c r="D307" s="10"/>
      <c r="E307" s="1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</row>
    <row r="308" spans="1:19" s="2" customFormat="1" x14ac:dyDescent="0.3">
      <c r="A308" s="3"/>
      <c r="B308" s="4"/>
      <c r="C308" s="10"/>
      <c r="D308" s="10"/>
      <c r="E308" s="1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</row>
    <row r="309" spans="1:19" s="2" customFormat="1" x14ac:dyDescent="0.3">
      <c r="A309" s="3"/>
      <c r="B309" s="4"/>
      <c r="C309" s="10"/>
      <c r="D309" s="10"/>
      <c r="E309" s="1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</row>
    <row r="310" spans="1:19" s="2" customFormat="1" x14ac:dyDescent="0.3">
      <c r="A310" s="3"/>
      <c r="B310" s="4"/>
      <c r="C310" s="10"/>
      <c r="D310" s="10"/>
      <c r="E310" s="1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</row>
    <row r="311" spans="1:19" s="2" customFormat="1" x14ac:dyDescent="0.3">
      <c r="A311" s="3"/>
      <c r="B311" s="4"/>
      <c r="C311" s="10"/>
      <c r="D311" s="10"/>
      <c r="E311" s="1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</row>
    <row r="312" spans="1:19" s="2" customFormat="1" x14ac:dyDescent="0.3">
      <c r="A312" s="3"/>
      <c r="B312" s="4"/>
      <c r="C312" s="10"/>
      <c r="D312" s="10"/>
      <c r="E312" s="1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</row>
    <row r="313" spans="1:19" s="2" customFormat="1" x14ac:dyDescent="0.3">
      <c r="A313" s="3"/>
      <c r="B313" s="4"/>
      <c r="C313" s="10"/>
      <c r="D313" s="10"/>
      <c r="E313" s="1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</row>
    <row r="314" spans="1:19" s="2" customFormat="1" x14ac:dyDescent="0.3">
      <c r="A314" s="3"/>
      <c r="B314" s="4"/>
      <c r="C314" s="10"/>
      <c r="D314" s="10"/>
      <c r="E314" s="1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</row>
    <row r="315" spans="1:19" s="2" customFormat="1" x14ac:dyDescent="0.3">
      <c r="A315" s="3"/>
      <c r="B315" s="4"/>
      <c r="C315" s="10"/>
      <c r="D315" s="10"/>
      <c r="E315" s="1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</row>
    <row r="316" spans="1:19" s="2" customFormat="1" x14ac:dyDescent="0.3">
      <c r="A316" s="3"/>
      <c r="B316" s="4"/>
      <c r="C316" s="10"/>
      <c r="D316" s="10"/>
      <c r="E316" s="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</row>
    <row r="317" spans="1:19" s="2" customFormat="1" x14ac:dyDescent="0.3">
      <c r="A317" s="3"/>
      <c r="B317" s="4"/>
      <c r="C317" s="10"/>
      <c r="D317" s="10"/>
      <c r="E317" s="1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</row>
    <row r="318" spans="1:19" s="2" customFormat="1" x14ac:dyDescent="0.3">
      <c r="A318" s="3"/>
      <c r="B318" s="4"/>
      <c r="C318" s="10"/>
      <c r="D318" s="10"/>
      <c r="E318" s="1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</row>
    <row r="319" spans="1:19" s="2" customFormat="1" x14ac:dyDescent="0.3">
      <c r="A319" s="3"/>
      <c r="B319" s="4"/>
      <c r="C319" s="10"/>
      <c r="D319" s="10"/>
      <c r="E319" s="1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</row>
    <row r="320" spans="1:19" s="2" customFormat="1" x14ac:dyDescent="0.3">
      <c r="A320" s="3"/>
      <c r="B320" s="4"/>
      <c r="C320" s="10"/>
      <c r="D320" s="10"/>
      <c r="E320" s="1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</row>
    <row r="321" spans="1:19" s="2" customFormat="1" x14ac:dyDescent="0.3">
      <c r="A321" s="3"/>
      <c r="B321" s="4"/>
      <c r="C321" s="10"/>
      <c r="D321" s="10"/>
      <c r="E321" s="1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</row>
    <row r="322" spans="1:19" s="2" customFormat="1" x14ac:dyDescent="0.3">
      <c r="A322" s="3"/>
      <c r="B322" s="4"/>
      <c r="C322" s="10"/>
      <c r="D322" s="10"/>
      <c r="E322" s="1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</row>
    <row r="323" spans="1:19" s="2" customFormat="1" x14ac:dyDescent="0.3">
      <c r="A323" s="3"/>
      <c r="B323" s="4"/>
      <c r="C323" s="10"/>
      <c r="D323" s="10"/>
      <c r="E323" s="1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</row>
    <row r="324" spans="1:19" s="2" customFormat="1" x14ac:dyDescent="0.3">
      <c r="A324" s="3"/>
      <c r="B324" s="4"/>
      <c r="C324" s="10"/>
      <c r="D324" s="10"/>
      <c r="E324" s="1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</row>
    <row r="325" spans="1:19" s="2" customFormat="1" x14ac:dyDescent="0.3">
      <c r="A325" s="3"/>
      <c r="B325" s="4"/>
      <c r="C325" s="10"/>
      <c r="D325" s="10"/>
      <c r="E325" s="1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</row>
    <row r="326" spans="1:19" s="2" customFormat="1" x14ac:dyDescent="0.3">
      <c r="A326" s="3"/>
      <c r="B326" s="4"/>
      <c r="C326" s="10"/>
      <c r="D326" s="10"/>
      <c r="E326" s="1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</row>
    <row r="327" spans="1:19" s="2" customFormat="1" x14ac:dyDescent="0.3">
      <c r="A327" s="3"/>
      <c r="B327" s="4"/>
      <c r="C327" s="10"/>
      <c r="D327" s="10"/>
      <c r="E327" s="1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1:19" s="2" customFormat="1" x14ac:dyDescent="0.3">
      <c r="A328" s="3"/>
      <c r="B328" s="4"/>
      <c r="C328" s="10"/>
      <c r="D328" s="10"/>
      <c r="E328" s="1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</row>
    <row r="329" spans="1:19" s="2" customFormat="1" x14ac:dyDescent="0.3">
      <c r="A329" s="3"/>
      <c r="B329" s="4"/>
      <c r="C329" s="10"/>
      <c r="D329" s="10"/>
      <c r="E329" s="1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</row>
    <row r="330" spans="1:19" s="2" customFormat="1" x14ac:dyDescent="0.3">
      <c r="A330" s="3"/>
      <c r="B330" s="4"/>
      <c r="C330" s="10"/>
      <c r="D330" s="10"/>
      <c r="E330" s="1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</row>
    <row r="331" spans="1:19" s="2" customFormat="1" x14ac:dyDescent="0.3">
      <c r="A331" s="3"/>
      <c r="B331" s="4"/>
      <c r="C331" s="10"/>
      <c r="D331" s="10"/>
      <c r="E331" s="1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</row>
    <row r="332" spans="1:19" s="2" customFormat="1" x14ac:dyDescent="0.3">
      <c r="A332" s="3"/>
      <c r="B332" s="4"/>
      <c r="C332" s="10"/>
      <c r="D332" s="10"/>
      <c r="E332" s="1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</row>
    <row r="333" spans="1:19" s="2" customFormat="1" x14ac:dyDescent="0.3">
      <c r="A333" s="3"/>
      <c r="B333" s="4"/>
      <c r="C333" s="10"/>
      <c r="D333" s="10"/>
      <c r="E333" s="1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</row>
    <row r="334" spans="1:19" s="2" customFormat="1" x14ac:dyDescent="0.3">
      <c r="A334" s="3"/>
      <c r="B334" s="4"/>
      <c r="C334" s="10"/>
      <c r="D334" s="10"/>
      <c r="E334" s="1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</row>
    <row r="335" spans="1:19" s="2" customFormat="1" x14ac:dyDescent="0.3">
      <c r="A335" s="3"/>
      <c r="B335" s="4"/>
      <c r="C335" s="10"/>
      <c r="D335" s="10"/>
      <c r="E335" s="1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</row>
    <row r="336" spans="1:19" s="2" customFormat="1" x14ac:dyDescent="0.3">
      <c r="A336" s="3"/>
      <c r="B336" s="4"/>
      <c r="C336" s="10"/>
      <c r="D336" s="10"/>
      <c r="E336" s="1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</row>
    <row r="337" spans="1:19" s="2" customFormat="1" x14ac:dyDescent="0.3">
      <c r="A337" s="3"/>
      <c r="B337" s="4"/>
      <c r="C337" s="10"/>
      <c r="D337" s="10"/>
      <c r="E337" s="1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</row>
    <row r="338" spans="1:19" s="2" customFormat="1" x14ac:dyDescent="0.3">
      <c r="A338" s="3"/>
      <c r="B338" s="4"/>
      <c r="C338" s="10"/>
      <c r="D338" s="10"/>
      <c r="E338" s="1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</row>
    <row r="339" spans="1:19" s="2" customFormat="1" x14ac:dyDescent="0.3">
      <c r="A339" s="3"/>
      <c r="B339" s="4"/>
      <c r="C339" s="10"/>
      <c r="D339" s="10"/>
      <c r="E339" s="1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</row>
    <row r="340" spans="1:19" s="2" customFormat="1" x14ac:dyDescent="0.3">
      <c r="A340" s="3"/>
      <c r="B340" s="4"/>
      <c r="C340" s="10"/>
      <c r="D340" s="10"/>
      <c r="E340" s="1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</row>
    <row r="341" spans="1:19" s="2" customFormat="1" x14ac:dyDescent="0.3">
      <c r="A341" s="3"/>
      <c r="B341" s="4"/>
      <c r="C341" s="10"/>
      <c r="D341" s="10"/>
      <c r="E341" s="1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</row>
    <row r="342" spans="1:19" s="2" customFormat="1" x14ac:dyDescent="0.3">
      <c r="A342" s="3"/>
      <c r="B342" s="4"/>
      <c r="C342" s="10"/>
      <c r="D342" s="10"/>
      <c r="E342" s="1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</row>
    <row r="343" spans="1:19" s="2" customFormat="1" x14ac:dyDescent="0.3">
      <c r="A343" s="3"/>
      <c r="B343" s="4"/>
      <c r="C343" s="10"/>
      <c r="D343" s="10"/>
      <c r="E343" s="1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</row>
    <row r="344" spans="1:19" s="2" customFormat="1" x14ac:dyDescent="0.3">
      <c r="A344" s="3"/>
      <c r="B344" s="4"/>
      <c r="C344" s="10"/>
      <c r="D344" s="10"/>
      <c r="E344" s="1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</row>
    <row r="345" spans="1:19" s="2" customFormat="1" x14ac:dyDescent="0.3">
      <c r="A345" s="3"/>
      <c r="B345" s="4"/>
      <c r="C345" s="10"/>
      <c r="D345" s="10"/>
      <c r="E345" s="1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</row>
    <row r="346" spans="1:19" s="2" customFormat="1" x14ac:dyDescent="0.3">
      <c r="A346" s="3"/>
      <c r="B346" s="4"/>
      <c r="C346" s="10"/>
      <c r="D346" s="10"/>
      <c r="E346" s="1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</row>
    <row r="347" spans="1:19" s="2" customFormat="1" x14ac:dyDescent="0.3">
      <c r="A347" s="3"/>
      <c r="B347" s="4"/>
      <c r="C347" s="10"/>
      <c r="D347" s="10"/>
      <c r="E347" s="1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</row>
    <row r="348" spans="1:19" s="2" customFormat="1" x14ac:dyDescent="0.3">
      <c r="A348" s="3"/>
      <c r="B348" s="4"/>
      <c r="C348" s="10"/>
      <c r="D348" s="10"/>
      <c r="E348" s="1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</row>
    <row r="349" spans="1:19" s="2" customFormat="1" x14ac:dyDescent="0.3">
      <c r="A349" s="3"/>
      <c r="B349" s="4"/>
      <c r="C349" s="10"/>
      <c r="D349" s="10"/>
      <c r="E349" s="1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</row>
    <row r="350" spans="1:19" s="2" customFormat="1" x14ac:dyDescent="0.3">
      <c r="A350" s="3"/>
      <c r="B350" s="4"/>
      <c r="C350" s="10"/>
      <c r="D350" s="10"/>
      <c r="E350" s="1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</row>
    <row r="351" spans="1:19" s="2" customFormat="1" x14ac:dyDescent="0.3">
      <c r="A351" s="3"/>
      <c r="B351" s="4"/>
      <c r="C351" s="10"/>
      <c r="D351" s="10"/>
      <c r="E351" s="1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</row>
    <row r="352" spans="1:19" s="2" customFormat="1" x14ac:dyDescent="0.3">
      <c r="A352" s="3"/>
      <c r="B352" s="5"/>
      <c r="C352" s="10"/>
      <c r="D352" s="10"/>
      <c r="E352" s="1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1:19" s="2" customFormat="1" x14ac:dyDescent="0.3">
      <c r="A353" s="3"/>
      <c r="B353" s="4"/>
      <c r="C353" s="10"/>
      <c r="D353" s="10"/>
      <c r="E353" s="1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</row>
    <row r="354" spans="1:19" s="2" customFormat="1" x14ac:dyDescent="0.3">
      <c r="A354" s="3"/>
      <c r="B354" s="4"/>
      <c r="C354" s="10"/>
      <c r="D354" s="10"/>
      <c r="E354" s="1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</row>
    <row r="355" spans="1:19" s="2" customFormat="1" x14ac:dyDescent="0.3">
      <c r="A355" s="3"/>
      <c r="B355" s="4"/>
      <c r="C355" s="10"/>
      <c r="D355" s="10"/>
      <c r="E355" s="1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1:19" s="2" customFormat="1" x14ac:dyDescent="0.3">
      <c r="A356" s="3"/>
      <c r="B356" s="4"/>
      <c r="C356" s="10"/>
      <c r="D356" s="10"/>
      <c r="E356" s="1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1:19" s="2" customFormat="1" x14ac:dyDescent="0.3">
      <c r="A357" s="3"/>
      <c r="B357" s="4"/>
      <c r="C357" s="10"/>
      <c r="D357" s="10"/>
      <c r="E357" s="1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1:19" s="2" customFormat="1" x14ac:dyDescent="0.3">
      <c r="A358" s="3"/>
      <c r="B358" s="4"/>
      <c r="C358" s="10"/>
      <c r="D358" s="10"/>
      <c r="E358" s="1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  <row r="359" spans="1:19" s="2" customFormat="1" x14ac:dyDescent="0.3">
      <c r="A359" s="3"/>
      <c r="B359" s="4"/>
      <c r="C359" s="10"/>
      <c r="D359" s="10"/>
      <c r="E359" s="1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</row>
    <row r="360" spans="1:19" s="2" customFormat="1" x14ac:dyDescent="0.3">
      <c r="A360" s="3"/>
      <c r="B360" s="4"/>
      <c r="C360" s="10"/>
      <c r="D360" s="10"/>
      <c r="E360" s="1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</row>
    <row r="361" spans="1:19" s="2" customFormat="1" x14ac:dyDescent="0.3">
      <c r="A361" s="3"/>
      <c r="B361" s="4"/>
      <c r="C361" s="10"/>
      <c r="D361" s="10"/>
      <c r="E361" s="1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</row>
    <row r="362" spans="1:19" s="2" customFormat="1" x14ac:dyDescent="0.3">
      <c r="A362" s="3"/>
      <c r="B362" s="4"/>
      <c r="C362" s="10"/>
      <c r="D362" s="10"/>
      <c r="E362" s="1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1:19" s="2" customFormat="1" x14ac:dyDescent="0.3">
      <c r="A363" s="3"/>
      <c r="B363" s="4"/>
      <c r="C363" s="10"/>
      <c r="D363" s="10"/>
      <c r="E363" s="1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</row>
    <row r="364" spans="1:19" s="2" customFormat="1" x14ac:dyDescent="0.3">
      <c r="A364" s="3"/>
      <c r="B364" s="4"/>
      <c r="C364" s="10"/>
      <c r="D364" s="10"/>
      <c r="E364" s="1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</row>
    <row r="365" spans="1:19" s="2" customFormat="1" x14ac:dyDescent="0.3">
      <c r="A365" s="3"/>
      <c r="B365" s="4"/>
      <c r="C365" s="10"/>
      <c r="D365" s="10"/>
      <c r="E365" s="1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</row>
    <row r="366" spans="1:19" s="2" customFormat="1" x14ac:dyDescent="0.3">
      <c r="A366" s="3"/>
      <c r="B366" s="4"/>
      <c r="C366" s="10"/>
      <c r="D366" s="10"/>
      <c r="E366" s="1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</row>
    <row r="367" spans="1:19" s="2" customFormat="1" x14ac:dyDescent="0.3">
      <c r="A367" s="3"/>
      <c r="B367" s="4"/>
      <c r="C367" s="10"/>
      <c r="D367" s="10"/>
      <c r="E367" s="1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</row>
    <row r="368" spans="1:19" s="2" customFormat="1" x14ac:dyDescent="0.3">
      <c r="A368" s="3"/>
      <c r="B368" s="4"/>
      <c r="C368" s="10"/>
      <c r="D368" s="10"/>
      <c r="E368" s="1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</row>
    <row r="369" spans="1:19" s="2" customFormat="1" x14ac:dyDescent="0.3">
      <c r="A369" s="3"/>
      <c r="B369" s="4"/>
      <c r="C369" s="10"/>
      <c r="D369" s="10"/>
      <c r="E369" s="1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</row>
    <row r="370" spans="1:19" s="2" customFormat="1" x14ac:dyDescent="0.3">
      <c r="A370" s="3"/>
      <c r="B370" s="4"/>
      <c r="C370" s="10"/>
      <c r="D370" s="10"/>
      <c r="E370" s="1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</row>
    <row r="371" spans="1:19" s="2" customFormat="1" x14ac:dyDescent="0.3">
      <c r="A371" s="3"/>
      <c r="B371" s="4"/>
      <c r="C371" s="10"/>
      <c r="D371" s="10"/>
      <c r="E371" s="1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</row>
    <row r="372" spans="1:19" s="2" customFormat="1" x14ac:dyDescent="0.3">
      <c r="A372" s="3"/>
      <c r="B372" s="4"/>
      <c r="C372" s="10"/>
      <c r="D372" s="10"/>
      <c r="E372" s="1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</row>
    <row r="373" spans="1:19" s="2" customFormat="1" x14ac:dyDescent="0.3">
      <c r="A373" s="3"/>
      <c r="B373" s="4"/>
      <c r="C373" s="10"/>
      <c r="D373" s="10"/>
      <c r="E373" s="1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</row>
    <row r="374" spans="1:19" s="2" customFormat="1" x14ac:dyDescent="0.3">
      <c r="A374" s="3"/>
      <c r="B374" s="4"/>
      <c r="C374" s="10"/>
      <c r="D374" s="10"/>
      <c r="E374" s="1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</row>
    <row r="375" spans="1:19" s="2" customFormat="1" x14ac:dyDescent="0.3">
      <c r="A375" s="3"/>
      <c r="B375" s="4"/>
      <c r="C375" s="10"/>
      <c r="D375" s="10"/>
      <c r="E375" s="1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</row>
    <row r="376" spans="1:19" s="2" customFormat="1" x14ac:dyDescent="0.3">
      <c r="A376" s="3"/>
      <c r="B376" s="4"/>
      <c r="C376" s="10"/>
      <c r="D376" s="10"/>
      <c r="E376" s="1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</row>
    <row r="377" spans="1:19" s="2" customFormat="1" x14ac:dyDescent="0.3">
      <c r="A377" s="3"/>
      <c r="B377" s="4"/>
      <c r="C377" s="10"/>
      <c r="D377" s="10"/>
      <c r="E377" s="1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2" customFormat="1" x14ac:dyDescent="0.3">
      <c r="A378" s="3"/>
      <c r="B378" s="4"/>
      <c r="C378" s="10"/>
      <c r="D378" s="10"/>
      <c r="E378" s="1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2" customFormat="1" x14ac:dyDescent="0.3">
      <c r="A379" s="3"/>
      <c r="B379" s="4"/>
      <c r="C379" s="10"/>
      <c r="D379" s="10"/>
      <c r="E379" s="1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2" customFormat="1" x14ac:dyDescent="0.3">
      <c r="A380" s="3"/>
      <c r="B380" s="4"/>
      <c r="C380" s="10"/>
      <c r="D380" s="10"/>
      <c r="E380" s="1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2" customFormat="1" x14ac:dyDescent="0.3">
      <c r="A381" s="3"/>
      <c r="B381" s="4"/>
      <c r="C381" s="10"/>
      <c r="D381" s="10"/>
      <c r="E381" s="1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2" customFormat="1" x14ac:dyDescent="0.3">
      <c r="A382" s="3"/>
      <c r="B382" s="4"/>
      <c r="C382" s="10"/>
      <c r="D382" s="10"/>
      <c r="E382" s="1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2" customFormat="1" x14ac:dyDescent="0.3">
      <c r="A383" s="3"/>
      <c r="B383" s="4"/>
      <c r="C383" s="10"/>
      <c r="D383" s="10"/>
      <c r="E383" s="1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2" customFormat="1" x14ac:dyDescent="0.3">
      <c r="A384" s="3"/>
      <c r="B384" s="4"/>
      <c r="C384" s="10"/>
      <c r="D384" s="10"/>
      <c r="E384" s="1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2" customFormat="1" x14ac:dyDescent="0.3">
      <c r="A385" s="3"/>
      <c r="B385" s="4"/>
      <c r="C385" s="10"/>
      <c r="D385" s="10"/>
      <c r="E385" s="1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2" customFormat="1" x14ac:dyDescent="0.3">
      <c r="A386" s="3"/>
      <c r="B386" s="4"/>
      <c r="C386" s="10"/>
      <c r="D386" s="10"/>
      <c r="E386" s="1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2" customFormat="1" x14ac:dyDescent="0.3">
      <c r="A387" s="3"/>
      <c r="B387" s="4"/>
      <c r="C387" s="10"/>
      <c r="D387" s="10"/>
      <c r="E387" s="1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2" customFormat="1" x14ac:dyDescent="0.3">
      <c r="A388" s="3"/>
      <c r="B388" s="4"/>
      <c r="C388" s="10"/>
      <c r="D388" s="10"/>
      <c r="E388" s="1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2" customFormat="1" x14ac:dyDescent="0.3">
      <c r="A389" s="3"/>
      <c r="B389" s="4"/>
      <c r="C389" s="10"/>
      <c r="D389" s="10"/>
      <c r="E389" s="1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2" customFormat="1" x14ac:dyDescent="0.3">
      <c r="A390" s="3"/>
      <c r="B390" s="5"/>
      <c r="C390" s="10"/>
      <c r="D390" s="10"/>
      <c r="E390" s="1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2" customFormat="1" x14ac:dyDescent="0.3">
      <c r="A391" s="3"/>
      <c r="B391" s="4"/>
      <c r="C391" s="10"/>
      <c r="D391" s="10"/>
      <c r="E391" s="1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2" customFormat="1" x14ac:dyDescent="0.3">
      <c r="A392" s="3"/>
      <c r="B392" s="4"/>
      <c r="C392" s="10"/>
      <c r="D392" s="10"/>
      <c r="E392" s="16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2" customFormat="1" x14ac:dyDescent="0.3">
      <c r="A393" s="3"/>
      <c r="B393" s="3"/>
      <c r="C393" s="10"/>
      <c r="D393" s="10"/>
      <c r="E393" s="16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2" customFormat="1" x14ac:dyDescent="0.3">
      <c r="A394" s="3"/>
      <c r="B394" s="4"/>
      <c r="C394" s="10"/>
      <c r="D394" s="10"/>
      <c r="E394" s="16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2" customFormat="1" x14ac:dyDescent="0.3">
      <c r="A395" s="3"/>
      <c r="B395" s="4"/>
      <c r="C395" s="10"/>
      <c r="D395" s="10"/>
      <c r="E395" s="16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2" customFormat="1" x14ac:dyDescent="0.3">
      <c r="A396" s="3"/>
      <c r="B396" s="4"/>
      <c r="C396" s="10"/>
      <c r="D396" s="10"/>
      <c r="E396" s="1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2" customFormat="1" x14ac:dyDescent="0.3">
      <c r="A397" s="3"/>
      <c r="B397" s="4"/>
      <c r="C397" s="10"/>
      <c r="D397" s="10"/>
      <c r="E397" s="16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2" customFormat="1" x14ac:dyDescent="0.3">
      <c r="A398" s="3"/>
      <c r="B398" s="4"/>
      <c r="C398" s="10"/>
      <c r="D398" s="10"/>
      <c r="E398" s="16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2" customFormat="1" x14ac:dyDescent="0.3">
      <c r="A399" s="3"/>
      <c r="B399" s="4"/>
      <c r="C399" s="10"/>
      <c r="D399" s="10"/>
      <c r="E399" s="16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2" customFormat="1" x14ac:dyDescent="0.3">
      <c r="A400" s="3"/>
      <c r="B400" s="4"/>
      <c r="C400" s="10"/>
      <c r="D400" s="10"/>
      <c r="E400" s="16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2" customFormat="1" x14ac:dyDescent="0.3">
      <c r="A401" s="3"/>
      <c r="B401" s="4"/>
      <c r="C401" s="10"/>
      <c r="D401" s="10"/>
      <c r="E401" s="16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2" customFormat="1" x14ac:dyDescent="0.3">
      <c r="A402" s="3"/>
      <c r="B402" s="4"/>
      <c r="C402" s="10"/>
      <c r="D402" s="10"/>
      <c r="E402" s="16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2" customFormat="1" x14ac:dyDescent="0.3">
      <c r="A403" s="3"/>
      <c r="B403" s="4"/>
      <c r="C403" s="10"/>
      <c r="D403" s="10"/>
      <c r="E403" s="16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2" customFormat="1" x14ac:dyDescent="0.3">
      <c r="A404" s="3"/>
      <c r="B404" s="4"/>
      <c r="C404" s="10"/>
      <c r="D404" s="10"/>
      <c r="E404" s="16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2" customFormat="1" x14ac:dyDescent="0.3">
      <c r="A405" s="3"/>
      <c r="B405" s="4"/>
      <c r="C405" s="10"/>
      <c r="D405" s="10"/>
      <c r="E405" s="16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2" customFormat="1" x14ac:dyDescent="0.3">
      <c r="A406" s="3"/>
      <c r="B406" s="4"/>
      <c r="C406" s="10"/>
      <c r="D406" s="10"/>
      <c r="E406" s="1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2" customFormat="1" x14ac:dyDescent="0.3">
      <c r="A407" s="3"/>
      <c r="B407" s="4"/>
      <c r="C407" s="10"/>
      <c r="D407" s="10"/>
      <c r="E407" s="16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2" customFormat="1" x14ac:dyDescent="0.3">
      <c r="A408" s="3"/>
      <c r="B408" s="4"/>
      <c r="C408" s="10"/>
      <c r="D408" s="10"/>
      <c r="E408" s="16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2" customFormat="1" x14ac:dyDescent="0.3">
      <c r="A409" s="3"/>
      <c r="B409" s="4"/>
      <c r="C409" s="10"/>
      <c r="D409" s="10"/>
      <c r="E409" s="16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2" customFormat="1" x14ac:dyDescent="0.3">
      <c r="A410" s="3"/>
      <c r="B410" s="4"/>
      <c r="C410" s="10"/>
      <c r="D410" s="10"/>
      <c r="E410" s="16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2" customFormat="1" x14ac:dyDescent="0.3">
      <c r="A411" s="3"/>
      <c r="B411" s="4"/>
      <c r="C411" s="10"/>
      <c r="D411" s="10"/>
      <c r="E411" s="16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2" customFormat="1" x14ac:dyDescent="0.3">
      <c r="A412" s="3"/>
      <c r="B412" s="4"/>
      <c r="C412" s="10"/>
      <c r="D412" s="10"/>
      <c r="E412" s="16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2" customFormat="1" x14ac:dyDescent="0.3">
      <c r="A413" s="3"/>
      <c r="B413" s="4"/>
      <c r="C413" s="10"/>
      <c r="D413" s="10"/>
      <c r="E413" s="16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2" customFormat="1" x14ac:dyDescent="0.3">
      <c r="A414" s="3"/>
      <c r="B414" s="4"/>
      <c r="C414" s="10"/>
      <c r="D414" s="10"/>
      <c r="E414" s="16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2" customFormat="1" x14ac:dyDescent="0.3">
      <c r="A415" s="3"/>
      <c r="B415" s="4"/>
      <c r="C415" s="10"/>
      <c r="D415" s="10"/>
      <c r="E415" s="16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2" customFormat="1" x14ac:dyDescent="0.3">
      <c r="A416" s="3"/>
      <c r="B416" s="4"/>
      <c r="C416" s="10"/>
      <c r="D416" s="10"/>
      <c r="E416" s="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2" customFormat="1" x14ac:dyDescent="0.3">
      <c r="A417" s="3"/>
      <c r="B417" s="4"/>
      <c r="C417" s="10"/>
      <c r="D417" s="10"/>
      <c r="E417" s="16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2" customFormat="1" x14ac:dyDescent="0.3">
      <c r="A418" s="3"/>
      <c r="B418" s="4"/>
      <c r="C418" s="10"/>
      <c r="D418" s="10"/>
      <c r="E418" s="16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2" customFormat="1" x14ac:dyDescent="0.3">
      <c r="A419" s="3"/>
      <c r="B419" s="4"/>
      <c r="C419" s="10"/>
      <c r="D419" s="10"/>
      <c r="E419" s="16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2" customFormat="1" x14ac:dyDescent="0.3">
      <c r="A420" s="3"/>
      <c r="B420" s="4"/>
      <c r="C420" s="10"/>
      <c r="D420" s="10"/>
      <c r="E420" s="16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2" customFormat="1" x14ac:dyDescent="0.3">
      <c r="A421" s="3"/>
      <c r="B421" s="4"/>
      <c r="C421" s="10"/>
      <c r="D421" s="10"/>
      <c r="E421" s="16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2" customFormat="1" x14ac:dyDescent="0.3">
      <c r="A422" s="3"/>
      <c r="B422" s="4"/>
      <c r="C422" s="10"/>
      <c r="D422" s="10"/>
      <c r="E422" s="16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2" customFormat="1" x14ac:dyDescent="0.3">
      <c r="A423" s="3"/>
      <c r="B423" s="4"/>
      <c r="C423" s="10"/>
      <c r="D423" s="10"/>
      <c r="E423" s="16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2" customFormat="1" x14ac:dyDescent="0.3">
      <c r="A424" s="3"/>
      <c r="B424" s="4"/>
      <c r="C424" s="10"/>
      <c r="D424" s="10"/>
      <c r="E424" s="16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2" customFormat="1" x14ac:dyDescent="0.3">
      <c r="A425" s="3"/>
      <c r="B425" s="4"/>
      <c r="C425" s="10"/>
      <c r="D425" s="10"/>
      <c r="E425" s="16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2" customFormat="1" x14ac:dyDescent="0.3">
      <c r="A426" s="3"/>
      <c r="B426" s="4"/>
      <c r="C426" s="10"/>
      <c r="D426" s="10"/>
      <c r="E426" s="1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2" customFormat="1" x14ac:dyDescent="0.3">
      <c r="A427" s="3"/>
      <c r="B427" s="4"/>
      <c r="C427" s="10"/>
      <c r="D427" s="10"/>
      <c r="E427" s="16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2" customFormat="1" x14ac:dyDescent="0.3">
      <c r="A428" s="3"/>
      <c r="B428" s="4"/>
      <c r="C428" s="10"/>
      <c r="D428" s="10"/>
      <c r="E428" s="16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2" customFormat="1" x14ac:dyDescent="0.3">
      <c r="A429" s="3"/>
      <c r="B429" s="4"/>
      <c r="C429" s="10"/>
      <c r="D429" s="10"/>
      <c r="E429" s="16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2" customFormat="1" x14ac:dyDescent="0.3">
      <c r="A430" s="3"/>
      <c r="B430" s="4"/>
      <c r="C430" s="10"/>
      <c r="D430" s="10"/>
      <c r="E430" s="16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2" customFormat="1" x14ac:dyDescent="0.3">
      <c r="A431" s="3"/>
      <c r="B431" s="4"/>
      <c r="C431" s="10"/>
      <c r="D431" s="10"/>
      <c r="E431" s="16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2" customFormat="1" x14ac:dyDescent="0.3">
      <c r="A432" s="3"/>
      <c r="B432" s="4"/>
      <c r="C432" s="10"/>
      <c r="D432" s="10"/>
      <c r="E432" s="16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2" customFormat="1" x14ac:dyDescent="0.3">
      <c r="A433" s="3"/>
      <c r="B433" s="4"/>
      <c r="C433" s="10"/>
      <c r="D433" s="10"/>
      <c r="E433" s="16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2" customFormat="1" x14ac:dyDescent="0.3">
      <c r="A434" s="3"/>
      <c r="B434" s="4"/>
      <c r="C434" s="10"/>
      <c r="D434" s="10"/>
      <c r="E434" s="16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2" customFormat="1" x14ac:dyDescent="0.3">
      <c r="A435" s="3"/>
      <c r="B435" s="5"/>
      <c r="C435" s="10"/>
      <c r="D435" s="10"/>
      <c r="E435" s="16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2" customFormat="1" x14ac:dyDescent="0.3">
      <c r="A436" s="3"/>
      <c r="B436" s="4"/>
      <c r="C436" s="10"/>
      <c r="D436" s="10"/>
      <c r="E436" s="1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2" customFormat="1" x14ac:dyDescent="0.3">
      <c r="A437" s="3"/>
      <c r="B437" s="4"/>
      <c r="C437" s="10"/>
      <c r="D437" s="10"/>
      <c r="E437" s="16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2" customFormat="1" x14ac:dyDescent="0.3">
      <c r="A438" s="3"/>
      <c r="B438" s="4"/>
      <c r="C438" s="10"/>
      <c r="D438" s="10"/>
      <c r="E438" s="16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2" customFormat="1" x14ac:dyDescent="0.3">
      <c r="A439" s="3"/>
      <c r="B439" s="4"/>
      <c r="C439" s="10"/>
      <c r="D439" s="10"/>
      <c r="E439" s="16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2" customFormat="1" x14ac:dyDescent="0.3">
      <c r="A440" s="3"/>
      <c r="B440" s="4"/>
      <c r="C440" s="10"/>
      <c r="D440" s="10"/>
      <c r="E440" s="16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2" customFormat="1" x14ac:dyDescent="0.3">
      <c r="A441" s="3"/>
      <c r="B441" s="4"/>
      <c r="C441" s="10"/>
      <c r="D441" s="10"/>
      <c r="E441" s="16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2" customFormat="1" x14ac:dyDescent="0.3">
      <c r="A442" s="3"/>
      <c r="B442" s="4"/>
      <c r="C442" s="10"/>
      <c r="D442" s="10"/>
      <c r="E442" s="16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2" customFormat="1" x14ac:dyDescent="0.3">
      <c r="A443" s="3"/>
      <c r="B443" s="4"/>
      <c r="C443" s="10"/>
      <c r="D443" s="10"/>
      <c r="E443" s="16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2" customFormat="1" x14ac:dyDescent="0.3">
      <c r="A444" s="3"/>
      <c r="B444" s="4"/>
      <c r="C444" s="10"/>
      <c r="D444" s="10"/>
      <c r="E444" s="16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2" customFormat="1" x14ac:dyDescent="0.3">
      <c r="A445" s="3"/>
      <c r="B445" s="4"/>
      <c r="C445" s="10"/>
      <c r="D445" s="10"/>
      <c r="E445" s="16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2" customFormat="1" x14ac:dyDescent="0.3">
      <c r="A446" s="3"/>
      <c r="B446" s="4"/>
      <c r="C446" s="10"/>
      <c r="D446" s="10"/>
      <c r="E446" s="1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2" customFormat="1" x14ac:dyDescent="0.3">
      <c r="A447" s="3"/>
      <c r="B447" s="4"/>
      <c r="C447" s="10"/>
      <c r="D447" s="10"/>
      <c r="E447" s="16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2" customFormat="1" x14ac:dyDescent="0.3">
      <c r="A448" s="3"/>
      <c r="B448" s="4"/>
      <c r="C448" s="10"/>
      <c r="D448" s="10"/>
      <c r="E448" s="16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2" customFormat="1" x14ac:dyDescent="0.3">
      <c r="A449" s="3"/>
      <c r="B449" s="4"/>
      <c r="C449" s="10"/>
      <c r="D449" s="10"/>
      <c r="E449" s="16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2" customFormat="1" x14ac:dyDescent="0.3">
      <c r="A450" s="3"/>
      <c r="B450" s="4"/>
      <c r="C450" s="10"/>
      <c r="D450" s="10"/>
      <c r="E450" s="16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2" customFormat="1" x14ac:dyDescent="0.3">
      <c r="A451" s="3"/>
      <c r="B451" s="4"/>
      <c r="C451" s="10"/>
      <c r="D451" s="10"/>
      <c r="E451" s="16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2" customFormat="1" x14ac:dyDescent="0.3">
      <c r="A452" s="3"/>
      <c r="B452" s="4"/>
      <c r="C452" s="10"/>
      <c r="D452" s="10"/>
      <c r="E452" s="16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2" customFormat="1" x14ac:dyDescent="0.3">
      <c r="A453" s="3"/>
      <c r="B453" s="4"/>
      <c r="C453" s="10"/>
      <c r="D453" s="10"/>
      <c r="E453" s="16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2" customFormat="1" x14ac:dyDescent="0.3">
      <c r="A454" s="3"/>
      <c r="B454" s="4"/>
      <c r="C454" s="10"/>
      <c r="D454" s="10"/>
      <c r="E454" s="16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2" customFormat="1" x14ac:dyDescent="0.3">
      <c r="A455" s="3"/>
      <c r="B455" s="4"/>
      <c r="C455" s="10"/>
      <c r="D455" s="10"/>
      <c r="E455" s="16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2" customFormat="1" x14ac:dyDescent="0.3">
      <c r="A456" s="3"/>
      <c r="B456" s="4"/>
      <c r="C456" s="10"/>
      <c r="D456" s="10"/>
      <c r="E456" s="1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2" customFormat="1" x14ac:dyDescent="0.3">
      <c r="A457" s="3"/>
      <c r="B457" s="4"/>
      <c r="C457" s="10"/>
      <c r="D457" s="10"/>
      <c r="E457" s="16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2" customFormat="1" x14ac:dyDescent="0.3">
      <c r="A458" s="3"/>
      <c r="B458" s="4"/>
      <c r="C458" s="10"/>
      <c r="D458" s="10"/>
      <c r="E458" s="16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2" customFormat="1" x14ac:dyDescent="0.3">
      <c r="A459" s="3"/>
      <c r="B459" s="4"/>
      <c r="C459" s="10"/>
      <c r="D459" s="10"/>
      <c r="E459" s="16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2" customFormat="1" x14ac:dyDescent="0.3">
      <c r="A460" s="3"/>
      <c r="B460" s="4"/>
      <c r="C460" s="10"/>
      <c r="D460" s="10"/>
      <c r="E460" s="16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2" customFormat="1" x14ac:dyDescent="0.3">
      <c r="A461" s="3"/>
      <c r="B461" s="4"/>
      <c r="C461" s="10"/>
      <c r="D461" s="10"/>
      <c r="E461" s="16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2" customFormat="1" x14ac:dyDescent="0.3">
      <c r="A462" s="3"/>
      <c r="B462" s="4"/>
      <c r="C462" s="10"/>
      <c r="D462" s="10"/>
      <c r="E462" s="16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2" customFormat="1" x14ac:dyDescent="0.3">
      <c r="A463" s="3"/>
      <c r="B463" s="4"/>
      <c r="C463" s="10"/>
      <c r="D463" s="10"/>
      <c r="E463" s="16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2" customFormat="1" x14ac:dyDescent="0.3">
      <c r="A464" s="3"/>
      <c r="B464" s="4"/>
      <c r="C464" s="10"/>
      <c r="D464" s="10"/>
      <c r="E464" s="16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2" customFormat="1" x14ac:dyDescent="0.3">
      <c r="A465" s="3"/>
      <c r="B465" s="5"/>
      <c r="C465" s="10"/>
      <c r="D465" s="10"/>
      <c r="E465" s="16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2" customFormat="1" x14ac:dyDescent="0.3">
      <c r="A466" s="3"/>
      <c r="B466" s="4"/>
      <c r="C466" s="10"/>
      <c r="D466" s="10"/>
      <c r="E466" s="1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2" customFormat="1" x14ac:dyDescent="0.3">
      <c r="A467" s="3"/>
      <c r="B467" s="4"/>
      <c r="C467" s="10"/>
      <c r="D467" s="10"/>
      <c r="E467" s="16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2" customFormat="1" x14ac:dyDescent="0.3">
      <c r="A468" s="3"/>
      <c r="B468" s="4"/>
      <c r="C468" s="10"/>
      <c r="D468" s="10"/>
      <c r="E468" s="16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2" customFormat="1" x14ac:dyDescent="0.3">
      <c r="A469" s="3"/>
      <c r="B469" s="4"/>
      <c r="C469" s="10"/>
      <c r="D469" s="10"/>
      <c r="E469" s="16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2" customFormat="1" x14ac:dyDescent="0.3">
      <c r="A470" s="3"/>
      <c r="B470" s="4"/>
      <c r="C470" s="10"/>
      <c r="D470" s="10"/>
      <c r="E470" s="16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2" customFormat="1" x14ac:dyDescent="0.3">
      <c r="A471" s="3"/>
      <c r="B471" s="4"/>
      <c r="C471" s="10"/>
      <c r="D471" s="10"/>
      <c r="E471" s="16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2" customFormat="1" x14ac:dyDescent="0.3">
      <c r="A472" s="3"/>
      <c r="B472" s="4"/>
      <c r="C472" s="10"/>
      <c r="D472" s="10"/>
      <c r="E472" s="16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2" customFormat="1" x14ac:dyDescent="0.3">
      <c r="A473" s="3"/>
      <c r="B473" s="4"/>
      <c r="C473" s="10"/>
      <c r="D473" s="10"/>
      <c r="E473" s="16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2" customFormat="1" x14ac:dyDescent="0.3">
      <c r="A474" s="3"/>
      <c r="B474" s="4"/>
      <c r="C474" s="10"/>
      <c r="D474" s="10"/>
      <c r="E474" s="16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2" customFormat="1" x14ac:dyDescent="0.3">
      <c r="A475" s="3"/>
      <c r="B475" s="4"/>
      <c r="C475" s="10"/>
      <c r="D475" s="10"/>
      <c r="E475" s="16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2" customFormat="1" x14ac:dyDescent="0.3">
      <c r="A476" s="3"/>
      <c r="B476" s="4"/>
      <c r="C476" s="10"/>
      <c r="D476" s="10"/>
      <c r="E476" s="1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2" customFormat="1" x14ac:dyDescent="0.3">
      <c r="A477" s="3"/>
      <c r="B477" s="4"/>
      <c r="C477" s="10"/>
      <c r="D477" s="12"/>
      <c r="E477" s="16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2" customFormat="1" x14ac:dyDescent="0.3">
      <c r="A478" s="3"/>
      <c r="B478" s="4"/>
      <c r="C478" s="10"/>
      <c r="D478" s="10"/>
      <c r="E478" s="16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2" customFormat="1" x14ac:dyDescent="0.3">
      <c r="A479" s="3"/>
      <c r="B479" s="4"/>
      <c r="C479" s="10"/>
      <c r="D479" s="10"/>
      <c r="E479" s="16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2" customFormat="1" x14ac:dyDescent="0.3">
      <c r="A480" s="3"/>
      <c r="B480" s="4"/>
      <c r="C480" s="10"/>
      <c r="D480" s="10"/>
      <c r="E480" s="16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2" customFormat="1" x14ac:dyDescent="0.3">
      <c r="A481" s="3"/>
      <c r="B481" s="4"/>
      <c r="C481" s="10"/>
      <c r="D481" s="12"/>
      <c r="E481" s="16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2" customFormat="1" x14ac:dyDescent="0.3">
      <c r="A482" s="3"/>
      <c r="B482" s="4"/>
      <c r="C482" s="10"/>
      <c r="D482" s="12"/>
      <c r="E482" s="16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2" customFormat="1" x14ac:dyDescent="0.3">
      <c r="A483" s="3"/>
      <c r="B483" s="4"/>
      <c r="C483" s="10"/>
      <c r="D483" s="12"/>
      <c r="E483" s="16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2" customFormat="1" x14ac:dyDescent="0.3">
      <c r="A484" s="3"/>
      <c r="B484" s="4"/>
      <c r="C484" s="10"/>
      <c r="D484" s="10"/>
      <c r="E484" s="16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2" customFormat="1" x14ac:dyDescent="0.3">
      <c r="A485" s="3"/>
      <c r="B485" s="4"/>
      <c r="C485" s="10"/>
      <c r="D485" s="10"/>
      <c r="E485" s="16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2" customFormat="1" x14ac:dyDescent="0.3">
      <c r="A486" s="3"/>
      <c r="B486" s="4"/>
      <c r="C486" s="10"/>
      <c r="D486" s="10"/>
      <c r="E486" s="1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487" spans="1:19" s="2" customFormat="1" x14ac:dyDescent="0.3">
      <c r="A487" s="3"/>
      <c r="B487" s="4"/>
      <c r="C487" s="10"/>
      <c r="D487" s="10"/>
      <c r="E487" s="16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</row>
    <row r="488" spans="1:19" s="2" customFormat="1" x14ac:dyDescent="0.3">
      <c r="A488" s="3"/>
      <c r="B488" s="4"/>
      <c r="C488" s="10"/>
      <c r="D488" s="10"/>
      <c r="E488" s="16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</row>
    <row r="489" spans="1:19" s="2" customFormat="1" x14ac:dyDescent="0.3">
      <c r="A489" s="3"/>
      <c r="B489" s="160"/>
      <c r="C489" s="10"/>
      <c r="D489" s="10"/>
      <c r="E489" s="16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</row>
    <row r="490" spans="1:19" s="2" customFormat="1" x14ac:dyDescent="0.3">
      <c r="A490" s="3"/>
      <c r="B490" s="14"/>
      <c r="C490" s="10"/>
      <c r="D490" s="10"/>
      <c r="E490" s="16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</row>
    <row r="491" spans="1:19" s="2" customFormat="1" x14ac:dyDescent="0.3">
      <c r="A491" s="3"/>
      <c r="B491" s="4"/>
      <c r="C491" s="10"/>
      <c r="D491" s="10"/>
      <c r="E491" s="16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</row>
    <row r="492" spans="1:19" s="2" customFormat="1" x14ac:dyDescent="0.3">
      <c r="A492" s="3"/>
      <c r="B492" s="4"/>
      <c r="C492" s="216"/>
      <c r="D492" s="12"/>
      <c r="E492" s="16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</row>
    <row r="493" spans="1:19" s="2" customFormat="1" x14ac:dyDescent="0.3">
      <c r="A493" s="3"/>
      <c r="B493" s="160"/>
      <c r="C493" s="10"/>
      <c r="D493" s="216"/>
      <c r="E493" s="16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</row>
    <row r="494" spans="1:19" s="2" customFormat="1" x14ac:dyDescent="0.3">
      <c r="A494" s="3"/>
      <c r="B494" s="4"/>
      <c r="C494" s="216"/>
      <c r="D494" s="12"/>
      <c r="E494" s="16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</row>
    <row r="495" spans="1:19" s="2" customFormat="1" x14ac:dyDescent="0.3">
      <c r="A495" s="3"/>
      <c r="B495" s="4"/>
      <c r="C495" s="10"/>
      <c r="D495" s="216"/>
      <c r="E495" s="16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</row>
    <row r="496" spans="1:19" s="2" customFormat="1" x14ac:dyDescent="0.3">
      <c r="A496" s="3"/>
      <c r="B496" s="4"/>
      <c r="C496" s="10"/>
      <c r="D496" s="10"/>
      <c r="E496" s="1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</row>
    <row r="497" spans="1:19" s="2" customFormat="1" x14ac:dyDescent="0.3">
      <c r="A497" s="3"/>
      <c r="B497" s="4"/>
      <c r="C497" s="10"/>
      <c r="D497" s="10"/>
      <c r="E497" s="16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</row>
    <row r="498" spans="1:19" s="2" customFormat="1" x14ac:dyDescent="0.3">
      <c r="A498" s="3"/>
      <c r="B498" s="4"/>
      <c r="C498" s="10"/>
      <c r="D498" s="10"/>
      <c r="E498" s="16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</row>
    <row r="499" spans="1:19" s="2" customFormat="1" x14ac:dyDescent="0.3">
      <c r="A499" s="3"/>
      <c r="B499" s="4"/>
      <c r="C499" s="10"/>
      <c r="D499" s="10"/>
      <c r="E499" s="16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</row>
    <row r="500" spans="1:19" s="2" customFormat="1" x14ac:dyDescent="0.3">
      <c r="A500" s="3"/>
      <c r="B500" s="4"/>
      <c r="C500" s="10"/>
      <c r="D500" s="10"/>
      <c r="E500" s="16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</row>
    <row r="501" spans="1:19" s="2" customFormat="1" x14ac:dyDescent="0.3">
      <c r="A501" s="3"/>
      <c r="B501" s="4"/>
      <c r="C501" s="10"/>
      <c r="D501" s="10"/>
      <c r="E501" s="16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</row>
    <row r="502" spans="1:19" s="2" customFormat="1" x14ac:dyDescent="0.3">
      <c r="A502" s="3"/>
      <c r="B502" s="4"/>
      <c r="C502" s="10"/>
      <c r="D502" s="10"/>
      <c r="E502" s="16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</row>
    <row r="503" spans="1:19" s="2" customFormat="1" x14ac:dyDescent="0.3">
      <c r="A503" s="3"/>
      <c r="B503" s="5"/>
      <c r="C503" s="10"/>
      <c r="D503" s="10"/>
      <c r="E503" s="16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</row>
    <row r="504" spans="1:19" s="2" customFormat="1" x14ac:dyDescent="0.3">
      <c r="A504" s="3"/>
      <c r="B504" s="4"/>
      <c r="C504" s="10"/>
      <c r="D504" s="10"/>
      <c r="E504" s="16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</row>
    <row r="505" spans="1:19" s="2" customFormat="1" x14ac:dyDescent="0.3">
      <c r="A505" s="3"/>
      <c r="B505" s="4"/>
      <c r="C505" s="10"/>
      <c r="D505" s="10"/>
      <c r="E505" s="16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</row>
    <row r="506" spans="1:19" s="2" customFormat="1" x14ac:dyDescent="0.3">
      <c r="A506" s="3"/>
      <c r="B506" s="4"/>
      <c r="C506" s="10"/>
      <c r="D506" s="10"/>
      <c r="E506" s="1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2" customFormat="1" x14ac:dyDescent="0.3">
      <c r="A507" s="3"/>
      <c r="B507" s="4"/>
      <c r="C507" s="10"/>
      <c r="D507" s="10"/>
      <c r="E507" s="16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2" customFormat="1" x14ac:dyDescent="0.3">
      <c r="A508" s="3"/>
      <c r="B508" s="4"/>
      <c r="C508" s="10"/>
      <c r="D508" s="10"/>
      <c r="E508" s="16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2" customFormat="1" x14ac:dyDescent="0.3">
      <c r="A509" s="3"/>
      <c r="B509" s="5"/>
      <c r="C509" s="10"/>
      <c r="D509" s="10"/>
      <c r="E509" s="16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2" customFormat="1" x14ac:dyDescent="0.3">
      <c r="A510" s="3"/>
      <c r="B510" s="4"/>
      <c r="C510" s="10"/>
      <c r="D510" s="10"/>
      <c r="E510" s="16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2" customFormat="1" x14ac:dyDescent="0.3">
      <c r="A511" s="3"/>
      <c r="B511" s="4"/>
      <c r="C511" s="10"/>
      <c r="D511" s="10"/>
      <c r="E511" s="16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2" customFormat="1" x14ac:dyDescent="0.3">
      <c r="A512" s="3"/>
      <c r="B512" s="4"/>
      <c r="C512" s="10"/>
      <c r="D512" s="10"/>
      <c r="E512" s="16"/>
      <c r="F512"/>
      <c r="G512"/>
      <c r="H512"/>
      <c r="I512"/>
      <c r="J512"/>
      <c r="K512"/>
      <c r="L512" s="160"/>
      <c r="M512" s="160"/>
      <c r="N512" s="160"/>
      <c r="O512" s="160"/>
      <c r="P512" s="160"/>
      <c r="Q512" s="160"/>
      <c r="R512" s="160"/>
      <c r="S512" s="160"/>
    </row>
    <row r="513" spans="1:19" s="2" customFormat="1" x14ac:dyDescent="0.3">
      <c r="A513" s="3"/>
      <c r="B513" s="4"/>
      <c r="C513" s="10"/>
      <c r="D513" s="10"/>
      <c r="E513" s="16"/>
      <c r="F513"/>
      <c r="G513"/>
      <c r="H513"/>
      <c r="I513"/>
      <c r="J513"/>
      <c r="K513"/>
      <c r="L513" s="160"/>
      <c r="M513" s="160"/>
      <c r="N513" s="160"/>
      <c r="O513" s="160"/>
      <c r="P513" s="160"/>
      <c r="Q513" s="160"/>
      <c r="R513" s="160"/>
      <c r="S513" s="160"/>
    </row>
    <row r="514" spans="1:19" s="2" customFormat="1" x14ac:dyDescent="0.3">
      <c r="A514" s="3"/>
      <c r="B514" s="4"/>
      <c r="C514" s="10"/>
      <c r="D514" s="10"/>
      <c r="E514" s="16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</row>
    <row r="515" spans="1:19" s="2" customFormat="1" x14ac:dyDescent="0.3">
      <c r="A515" s="3"/>
      <c r="B515" s="4"/>
      <c r="C515" s="10"/>
      <c r="D515" s="10"/>
      <c r="E515" s="16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</row>
    <row r="516" spans="1:19" s="2" customFormat="1" x14ac:dyDescent="0.3">
      <c r="A516" s="3"/>
      <c r="B516" s="160"/>
      <c r="C516" s="10"/>
      <c r="D516" s="10"/>
      <c r="E516" s="16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</row>
    <row r="517" spans="1:19" s="2" customFormat="1" x14ac:dyDescent="0.3">
      <c r="A517" s="3"/>
      <c r="B517" s="4"/>
      <c r="C517" s="10"/>
      <c r="D517" s="10"/>
      <c r="E517" s="16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</row>
    <row r="518" spans="1:19" s="2" customFormat="1" x14ac:dyDescent="0.3">
      <c r="A518" s="3"/>
      <c r="B518" s="14"/>
      <c r="C518" s="10"/>
      <c r="D518" s="10"/>
      <c r="E518" s="16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</row>
    <row r="519" spans="1:19" s="2" customFormat="1" x14ac:dyDescent="0.3">
      <c r="A519" s="3"/>
      <c r="B519" s="4"/>
      <c r="C519" s="10"/>
      <c r="D519" s="10"/>
      <c r="E519" s="16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</row>
    <row r="520" spans="1:19" s="2" customFormat="1" x14ac:dyDescent="0.3">
      <c r="A520" s="3"/>
      <c r="B520" s="4"/>
      <c r="C520" s="10"/>
      <c r="D520" s="10"/>
      <c r="E520" s="16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</row>
    <row r="521" spans="1:19" s="2" customFormat="1" ht="15.75" x14ac:dyDescent="0.3">
      <c r="A521" s="3"/>
      <c r="B521" s="11"/>
      <c r="C521" s="10"/>
      <c r="D521" s="10"/>
      <c r="E521" s="16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</row>
    <row r="522" spans="1:19" s="2" customFormat="1" x14ac:dyDescent="0.3">
      <c r="A522" s="3"/>
      <c r="B522" s="4"/>
      <c r="C522" s="10"/>
      <c r="D522" s="216"/>
      <c r="E522" s="16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</row>
    <row r="523" spans="1:19" s="2" customFormat="1" x14ac:dyDescent="0.3">
      <c r="A523" s="3"/>
      <c r="B523" s="4"/>
      <c r="C523" s="10"/>
      <c r="D523" s="216"/>
      <c r="E523" s="16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</row>
    <row r="524" spans="1:19" s="2" customFormat="1" x14ac:dyDescent="0.3">
      <c r="A524" s="3"/>
      <c r="B524" s="4"/>
      <c r="C524" s="10"/>
      <c r="D524" s="10"/>
      <c r="E524" s="16"/>
    </row>
    <row r="525" spans="1:19" s="2" customFormat="1" x14ac:dyDescent="0.3">
      <c r="A525" s="3"/>
      <c r="B525" s="4"/>
      <c r="C525" s="10"/>
      <c r="D525" s="10"/>
      <c r="E525" s="16"/>
    </row>
    <row r="526" spans="1:19" s="2" customFormat="1" x14ac:dyDescent="0.3">
      <c r="A526" s="3"/>
      <c r="B526" s="4"/>
      <c r="C526" s="10"/>
      <c r="D526" s="10"/>
      <c r="E526" s="16"/>
    </row>
    <row r="527" spans="1:19" s="2" customFormat="1" x14ac:dyDescent="0.3">
      <c r="A527" s="3"/>
      <c r="B527" s="4"/>
      <c r="C527" s="10"/>
      <c r="D527" s="10"/>
      <c r="E527" s="16"/>
    </row>
    <row r="528" spans="1:19" s="2" customFormat="1" x14ac:dyDescent="0.3">
      <c r="A528" s="3"/>
      <c r="B528" s="4"/>
      <c r="C528" s="10"/>
      <c r="D528" s="10"/>
      <c r="E528" s="16"/>
    </row>
    <row r="529" spans="1:5" s="2" customFormat="1" x14ac:dyDescent="0.3">
      <c r="A529" s="3"/>
      <c r="B529" s="4"/>
      <c r="C529" s="10"/>
      <c r="D529" s="10"/>
      <c r="E529" s="16"/>
    </row>
    <row r="530" spans="1:5" s="2" customFormat="1" x14ac:dyDescent="0.3">
      <c r="A530" s="3"/>
      <c r="B530" s="4"/>
      <c r="C530" s="10"/>
      <c r="D530" s="10"/>
      <c r="E530" s="16"/>
    </row>
    <row r="531" spans="1:5" s="2" customFormat="1" x14ac:dyDescent="0.3">
      <c r="A531" s="3"/>
      <c r="B531" s="4"/>
      <c r="C531" s="10"/>
      <c r="D531" s="10"/>
      <c r="E531" s="16"/>
    </row>
    <row r="532" spans="1:5" s="2" customFormat="1" x14ac:dyDescent="0.3">
      <c r="A532" s="3"/>
      <c r="B532" s="4"/>
      <c r="C532" s="10"/>
      <c r="D532" s="10"/>
      <c r="E532" s="16"/>
    </row>
    <row r="533" spans="1:5" s="2" customFormat="1" x14ac:dyDescent="0.3">
      <c r="A533" s="3"/>
      <c r="B533" s="4"/>
      <c r="C533" s="10"/>
      <c r="D533" s="12"/>
      <c r="E533" s="16"/>
    </row>
    <row r="534" spans="1:5" s="2" customFormat="1" x14ac:dyDescent="0.3">
      <c r="A534" s="3"/>
      <c r="B534" s="4"/>
      <c r="C534" s="10"/>
      <c r="D534" s="12"/>
      <c r="E534" s="16"/>
    </row>
    <row r="535" spans="1:5" s="2" customFormat="1" x14ac:dyDescent="0.3">
      <c r="A535" s="3"/>
      <c r="B535" s="4"/>
      <c r="C535" s="10"/>
      <c r="D535" s="10"/>
      <c r="E535" s="16"/>
    </row>
    <row r="536" spans="1:5" s="2" customFormat="1" x14ac:dyDescent="0.3">
      <c r="A536" s="3"/>
      <c r="B536" s="4"/>
      <c r="C536" s="10"/>
      <c r="D536" s="229"/>
      <c r="E536" s="16"/>
    </row>
    <row r="537" spans="1:5" s="2" customFormat="1" x14ac:dyDescent="0.3">
      <c r="A537" s="3"/>
      <c r="B537" s="4"/>
      <c r="C537" s="10"/>
      <c r="D537" s="216"/>
      <c r="E537" s="16"/>
    </row>
    <row r="538" spans="1:5" s="2" customFormat="1" x14ac:dyDescent="0.3">
      <c r="A538" s="3"/>
      <c r="B538" s="4"/>
      <c r="C538" s="10"/>
      <c r="D538" s="216"/>
      <c r="E538" s="16"/>
    </row>
    <row r="539" spans="1:5" s="2" customFormat="1" x14ac:dyDescent="0.3">
      <c r="A539" s="3"/>
      <c r="B539" s="4"/>
      <c r="C539" s="10"/>
      <c r="D539" s="216"/>
      <c r="E539" s="16"/>
    </row>
    <row r="540" spans="1:5" s="2" customFormat="1" x14ac:dyDescent="0.3">
      <c r="A540" s="3"/>
      <c r="B540" s="4"/>
      <c r="C540" s="10"/>
      <c r="D540" s="12"/>
      <c r="E540" s="16"/>
    </row>
    <row r="541" spans="1:5" s="2" customFormat="1" x14ac:dyDescent="0.3">
      <c r="A541" s="3"/>
      <c r="B541" s="4"/>
      <c r="C541" s="10"/>
      <c r="D541" s="12"/>
      <c r="E541" s="16"/>
    </row>
    <row r="542" spans="1:5" s="2" customFormat="1" x14ac:dyDescent="0.3">
      <c r="A542" s="3"/>
      <c r="B542" s="4"/>
      <c r="C542" s="10"/>
      <c r="D542" s="10"/>
      <c r="E542" s="16"/>
    </row>
    <row r="543" spans="1:5" s="2" customFormat="1" x14ac:dyDescent="0.3">
      <c r="A543" s="3"/>
      <c r="B543" s="4"/>
      <c r="C543" s="10"/>
      <c r="D543" s="229"/>
      <c r="E543" s="16"/>
    </row>
    <row r="544" spans="1:5" s="2" customFormat="1" x14ac:dyDescent="0.3">
      <c r="A544" s="3"/>
      <c r="B544" s="4"/>
      <c r="C544" s="10"/>
      <c r="D544" s="216"/>
      <c r="E544" s="16"/>
    </row>
    <row r="545" spans="1:5" s="2" customFormat="1" x14ac:dyDescent="0.3">
      <c r="A545" s="3"/>
      <c r="B545" s="4"/>
      <c r="C545" s="10"/>
      <c r="D545" s="10"/>
      <c r="E545" s="16"/>
    </row>
    <row r="546" spans="1:5" s="2" customFormat="1" x14ac:dyDescent="0.3">
      <c r="A546" s="3"/>
      <c r="B546" s="4"/>
      <c r="C546" s="10"/>
      <c r="D546" s="216"/>
      <c r="E546" s="16"/>
    </row>
    <row r="547" spans="1:5" s="2" customFormat="1" x14ac:dyDescent="0.3">
      <c r="A547" s="3"/>
      <c r="B547" s="13"/>
      <c r="C547" s="10"/>
      <c r="D547" s="10"/>
      <c r="E547" s="16"/>
    </row>
    <row r="548" spans="1:5" s="2" customFormat="1" x14ac:dyDescent="0.3">
      <c r="A548" s="3"/>
      <c r="B548" s="4"/>
      <c r="C548" s="10"/>
      <c r="D548" s="10"/>
      <c r="E548" s="16"/>
    </row>
    <row r="549" spans="1:5" s="2" customFormat="1" x14ac:dyDescent="0.3">
      <c r="A549" s="3"/>
      <c r="B549" s="4"/>
      <c r="C549" s="10"/>
      <c r="D549" s="10"/>
      <c r="E549" s="16"/>
    </row>
    <row r="550" spans="1:5" s="2" customFormat="1" x14ac:dyDescent="0.3">
      <c r="A550" s="3"/>
      <c r="B550" s="4"/>
      <c r="C550" s="10"/>
      <c r="D550" s="216"/>
      <c r="E550" s="16"/>
    </row>
    <row r="551" spans="1:5" s="2" customFormat="1" x14ac:dyDescent="0.3">
      <c r="A551" s="3"/>
      <c r="B551" s="4"/>
      <c r="C551" s="10"/>
      <c r="D551" s="216"/>
      <c r="E551" s="16"/>
    </row>
    <row r="552" spans="1:5" s="2" customFormat="1" x14ac:dyDescent="0.3">
      <c r="A552" s="3"/>
      <c r="B552" s="4"/>
      <c r="C552" s="10"/>
      <c r="D552" s="216"/>
      <c r="E552" s="16"/>
    </row>
    <row r="553" spans="1:5" s="2" customFormat="1" x14ac:dyDescent="0.3">
      <c r="A553" s="3"/>
      <c r="B553" s="4"/>
      <c r="C553" s="10"/>
      <c r="D553" s="216"/>
      <c r="E553" s="16"/>
    </row>
    <row r="554" spans="1:5" s="2" customFormat="1" x14ac:dyDescent="0.3">
      <c r="A554" s="3"/>
      <c r="B554" s="5"/>
      <c r="C554" s="10"/>
      <c r="D554" s="10"/>
      <c r="E554" s="16"/>
    </row>
    <row r="555" spans="1:5" s="2" customFormat="1" x14ac:dyDescent="0.3">
      <c r="A555" s="3"/>
      <c r="B555" s="13"/>
      <c r="C555" s="10"/>
      <c r="D555" s="10"/>
      <c r="E555" s="16"/>
    </row>
    <row r="556" spans="1:5" s="2" customFormat="1" x14ac:dyDescent="0.3">
      <c r="A556" s="3"/>
      <c r="B556" s="13"/>
      <c r="C556" s="10"/>
      <c r="D556" s="10"/>
      <c r="E556" s="16"/>
    </row>
    <row r="557" spans="1:5" s="2" customFormat="1" x14ac:dyDescent="0.3">
      <c r="A557" s="3"/>
      <c r="B557" s="4"/>
      <c r="C557" s="10"/>
      <c r="D557" s="10"/>
      <c r="E557" s="16"/>
    </row>
    <row r="558" spans="1:5" s="2" customFormat="1" x14ac:dyDescent="0.3">
      <c r="A558" s="3"/>
      <c r="B558" s="4"/>
      <c r="C558" s="10"/>
      <c r="D558" s="12"/>
      <c r="E558" s="16"/>
    </row>
    <row r="559" spans="1:5" s="2" customFormat="1" x14ac:dyDescent="0.3">
      <c r="A559" s="3"/>
      <c r="B559" s="4"/>
      <c r="C559" s="10"/>
      <c r="D559" s="10"/>
      <c r="E559" s="16"/>
    </row>
    <row r="560" spans="1:5" s="2" customFormat="1" x14ac:dyDescent="0.3">
      <c r="A560" s="3"/>
      <c r="B560" s="4"/>
      <c r="C560" s="10"/>
      <c r="D560" s="10"/>
      <c r="E560" s="16"/>
    </row>
    <row r="561" spans="1:5" s="2" customFormat="1" x14ac:dyDescent="0.3">
      <c r="A561" s="3"/>
      <c r="B561" s="4"/>
      <c r="C561" s="10"/>
      <c r="D561" s="216"/>
      <c r="E561" s="16"/>
    </row>
    <row r="562" spans="1:5" s="2" customFormat="1" x14ac:dyDescent="0.3">
      <c r="A562" s="3"/>
      <c r="B562" s="4"/>
      <c r="C562" s="10"/>
      <c r="D562" s="216"/>
      <c r="E562" s="16"/>
    </row>
    <row r="563" spans="1:5" s="2" customFormat="1" x14ac:dyDescent="0.3">
      <c r="A563" s="3"/>
      <c r="B563" s="4"/>
      <c r="C563" s="10"/>
      <c r="D563" s="216"/>
      <c r="E563" s="16"/>
    </row>
    <row r="564" spans="1:5" s="2" customFormat="1" x14ac:dyDescent="0.3">
      <c r="A564" s="3"/>
      <c r="B564" s="13"/>
      <c r="C564" s="10"/>
      <c r="D564" s="216"/>
      <c r="E564" s="16"/>
    </row>
    <row r="565" spans="1:5" s="2" customFormat="1" x14ac:dyDescent="0.3">
      <c r="A565" s="3"/>
      <c r="B565" s="4"/>
      <c r="C565" s="10"/>
      <c r="D565" s="10"/>
      <c r="E565" s="16"/>
    </row>
    <row r="566" spans="1:5" s="2" customFormat="1" x14ac:dyDescent="0.3">
      <c r="A566" s="3"/>
      <c r="B566" s="4"/>
      <c r="C566" s="10"/>
      <c r="D566" s="216"/>
      <c r="E566" s="16"/>
    </row>
    <row r="567" spans="1:5" s="2" customFormat="1" x14ac:dyDescent="0.3">
      <c r="A567" s="3"/>
      <c r="B567" s="13"/>
      <c r="C567" s="10"/>
      <c r="D567" s="216"/>
      <c r="E567" s="16"/>
    </row>
    <row r="568" spans="1:5" s="2" customFormat="1" x14ac:dyDescent="0.3">
      <c r="A568" s="3"/>
      <c r="B568" s="4"/>
      <c r="C568" s="10"/>
      <c r="D568" s="10"/>
      <c r="E568" s="16"/>
    </row>
    <row r="569" spans="1:5" s="2" customFormat="1" x14ac:dyDescent="0.3">
      <c r="A569" s="3"/>
      <c r="B569" s="4"/>
      <c r="C569" s="10"/>
      <c r="D569" s="12"/>
      <c r="E569" s="16"/>
    </row>
    <row r="570" spans="1:5" s="2" customFormat="1" x14ac:dyDescent="0.3">
      <c r="A570" s="3"/>
      <c r="B570" s="4"/>
      <c r="C570" s="10"/>
      <c r="D570" s="216"/>
      <c r="E570" s="16"/>
    </row>
    <row r="571" spans="1:5" s="2" customFormat="1" x14ac:dyDescent="0.3">
      <c r="A571" s="3"/>
      <c r="B571" s="13"/>
      <c r="C571" s="10"/>
      <c r="D571" s="10"/>
      <c r="E571" s="16"/>
    </row>
    <row r="572" spans="1:5" s="2" customFormat="1" x14ac:dyDescent="0.3">
      <c r="A572" s="3"/>
      <c r="B572" s="4"/>
      <c r="C572" s="10"/>
      <c r="D572" s="10"/>
      <c r="E572" s="16"/>
    </row>
    <row r="573" spans="1:5" s="2" customFormat="1" x14ac:dyDescent="0.3">
      <c r="A573" s="3"/>
      <c r="B573" s="4"/>
      <c r="C573" s="10"/>
      <c r="D573" s="216"/>
      <c r="E573" s="16"/>
    </row>
    <row r="574" spans="1:5" s="4" customFormat="1" x14ac:dyDescent="0.3">
      <c r="A574" s="3"/>
      <c r="C574" s="10"/>
      <c r="D574" s="216"/>
      <c r="E574" s="16"/>
    </row>
    <row r="575" spans="1:5" s="4" customFormat="1" x14ac:dyDescent="0.3">
      <c r="A575" s="3"/>
      <c r="C575" s="10"/>
      <c r="D575" s="10"/>
      <c r="E575" s="16"/>
    </row>
    <row r="576" spans="1:5" s="4" customFormat="1" x14ac:dyDescent="0.3">
      <c r="A576" s="3"/>
      <c r="C576" s="10"/>
      <c r="D576" s="10"/>
      <c r="E576" s="16"/>
    </row>
    <row r="577" spans="1:5" s="4" customFormat="1" x14ac:dyDescent="0.3">
      <c r="A577" s="3"/>
      <c r="C577" s="10"/>
      <c r="D577" s="216"/>
      <c r="E577" s="16"/>
    </row>
    <row r="578" spans="1:5" s="4" customFormat="1" x14ac:dyDescent="0.3">
      <c r="A578" s="3"/>
      <c r="C578" s="10"/>
      <c r="D578" s="216"/>
      <c r="E578" s="16"/>
    </row>
    <row r="579" spans="1:5" s="4" customFormat="1" x14ac:dyDescent="0.3">
      <c r="A579" s="3"/>
      <c r="C579" s="10"/>
      <c r="D579" s="12"/>
      <c r="E579" s="16"/>
    </row>
    <row r="580" spans="1:5" s="4" customFormat="1" x14ac:dyDescent="0.3">
      <c r="A580" s="3"/>
      <c r="C580" s="10"/>
      <c r="D580" s="10"/>
      <c r="E580" s="16"/>
    </row>
    <row r="581" spans="1:5" s="4" customFormat="1" x14ac:dyDescent="0.3">
      <c r="A581" s="3"/>
      <c r="C581" s="10"/>
      <c r="D581" s="10"/>
      <c r="E581" s="16"/>
    </row>
    <row r="582" spans="1:5" s="4" customFormat="1" x14ac:dyDescent="0.3">
      <c r="A582" s="3"/>
      <c r="C582" s="10"/>
      <c r="D582" s="10"/>
      <c r="E582" s="16"/>
    </row>
    <row r="583" spans="1:5" s="4" customFormat="1" x14ac:dyDescent="0.3">
      <c r="A583" s="3"/>
      <c r="C583" s="10"/>
      <c r="D583" s="10"/>
      <c r="E583" s="16"/>
    </row>
    <row r="584" spans="1:5" s="4" customFormat="1" x14ac:dyDescent="0.3">
      <c r="A584" s="3"/>
      <c r="C584" s="10"/>
      <c r="D584" s="10"/>
      <c r="E584" s="16"/>
    </row>
    <row r="585" spans="1:5" s="4" customFormat="1" x14ac:dyDescent="0.3">
      <c r="A585" s="3"/>
      <c r="C585" s="10"/>
      <c r="D585" s="10"/>
      <c r="E585" s="16"/>
    </row>
    <row r="586" spans="1:5" s="4" customFormat="1" x14ac:dyDescent="0.3">
      <c r="A586" s="3"/>
      <c r="B586" s="13"/>
      <c r="C586" s="10"/>
      <c r="D586" s="10"/>
      <c r="E586" s="16"/>
    </row>
    <row r="587" spans="1:5" s="4" customFormat="1" x14ac:dyDescent="0.3">
      <c r="A587" s="3"/>
      <c r="C587" s="10"/>
      <c r="D587" s="10"/>
      <c r="E587" s="16"/>
    </row>
    <row r="588" spans="1:5" s="4" customFormat="1" x14ac:dyDescent="0.3">
      <c r="A588" s="3"/>
      <c r="C588" s="10"/>
      <c r="D588" s="216"/>
      <c r="E588" s="16"/>
    </row>
    <row r="589" spans="1:5" s="4" customFormat="1" x14ac:dyDescent="0.3">
      <c r="A589" s="3"/>
      <c r="C589" s="10"/>
      <c r="D589" s="216"/>
      <c r="E589" s="16"/>
    </row>
    <row r="590" spans="1:5" s="4" customFormat="1" x14ac:dyDescent="0.3">
      <c r="A590" s="3"/>
      <c r="C590" s="10"/>
      <c r="D590" s="216"/>
      <c r="E590" s="16"/>
    </row>
    <row r="591" spans="1:5" s="4" customFormat="1" x14ac:dyDescent="0.3">
      <c r="A591" s="3"/>
      <c r="C591" s="10"/>
      <c r="D591" s="10"/>
      <c r="E591" s="16"/>
    </row>
    <row r="592" spans="1:5" s="4" customFormat="1" x14ac:dyDescent="0.3">
      <c r="A592" s="3"/>
      <c r="C592" s="10"/>
      <c r="D592" s="216"/>
      <c r="E592" s="16"/>
    </row>
    <row r="593" spans="1:5" s="4" customFormat="1" x14ac:dyDescent="0.3">
      <c r="A593" s="3"/>
      <c r="C593" s="10"/>
      <c r="D593" s="10"/>
      <c r="E593" s="16"/>
    </row>
    <row r="594" spans="1:5" s="4" customFormat="1" x14ac:dyDescent="0.3">
      <c r="A594" s="3"/>
      <c r="B594" s="5"/>
      <c r="C594" s="10"/>
      <c r="D594" s="10"/>
      <c r="E594" s="16"/>
    </row>
    <row r="595" spans="1:5" s="4" customFormat="1" x14ac:dyDescent="0.3">
      <c r="A595" s="3"/>
      <c r="C595" s="10"/>
      <c r="D595" s="10"/>
      <c r="E595" s="16"/>
    </row>
    <row r="596" spans="1:5" s="4" customFormat="1" x14ac:dyDescent="0.3">
      <c r="A596" s="3"/>
      <c r="C596" s="10"/>
      <c r="D596" s="10"/>
      <c r="E596" s="16"/>
    </row>
    <row r="597" spans="1:5" s="4" customFormat="1" x14ac:dyDescent="0.3">
      <c r="A597" s="3"/>
      <c r="C597" s="10"/>
      <c r="D597" s="216"/>
      <c r="E597" s="16"/>
    </row>
    <row r="598" spans="1:5" s="4" customFormat="1" x14ac:dyDescent="0.3">
      <c r="A598" s="3"/>
      <c r="B598" s="13"/>
      <c r="C598" s="10"/>
      <c r="D598" s="216"/>
      <c r="E598" s="16"/>
    </row>
    <row r="599" spans="1:5" s="4" customFormat="1" x14ac:dyDescent="0.3">
      <c r="A599" s="3"/>
      <c r="C599" s="10"/>
      <c r="D599" s="10"/>
      <c r="E599" s="16"/>
    </row>
    <row r="600" spans="1:5" s="4" customFormat="1" x14ac:dyDescent="0.3">
      <c r="A600" s="3"/>
      <c r="C600" s="10"/>
      <c r="D600" s="10"/>
      <c r="E600" s="16"/>
    </row>
    <row r="601" spans="1:5" s="4" customFormat="1" x14ac:dyDescent="0.3">
      <c r="A601" s="3"/>
      <c r="C601" s="10"/>
      <c r="D601" s="10"/>
      <c r="E601" s="16"/>
    </row>
    <row r="602" spans="1:5" s="4" customFormat="1" x14ac:dyDescent="0.3">
      <c r="A602" s="3"/>
      <c r="C602" s="10"/>
      <c r="D602" s="10"/>
      <c r="E602" s="16"/>
    </row>
    <row r="603" spans="1:5" s="4" customFormat="1" x14ac:dyDescent="0.3">
      <c r="A603" s="3"/>
      <c r="B603" s="13"/>
      <c r="C603" s="10"/>
      <c r="D603" s="10"/>
      <c r="E603" s="16"/>
    </row>
    <row r="604" spans="1:5" s="4" customFormat="1" x14ac:dyDescent="0.3">
      <c r="A604" s="3"/>
      <c r="C604" s="10"/>
      <c r="D604" s="10"/>
      <c r="E604" s="16"/>
    </row>
    <row r="605" spans="1:5" s="4" customFormat="1" x14ac:dyDescent="0.3">
      <c r="A605" s="3"/>
      <c r="C605" s="10"/>
      <c r="D605" s="10"/>
      <c r="E605" s="16"/>
    </row>
    <row r="606" spans="1:5" s="4" customFormat="1" x14ac:dyDescent="0.3">
      <c r="A606" s="3"/>
      <c r="C606" s="10"/>
      <c r="D606" s="10"/>
      <c r="E606" s="16"/>
    </row>
    <row r="607" spans="1:5" s="4" customFormat="1" x14ac:dyDescent="0.3">
      <c r="A607" s="3"/>
      <c r="B607" s="160"/>
      <c r="C607" s="10"/>
      <c r="D607" s="10"/>
      <c r="E607" s="16"/>
    </row>
    <row r="608" spans="1:5" s="4" customFormat="1" x14ac:dyDescent="0.3">
      <c r="A608" s="3"/>
      <c r="C608" s="10"/>
      <c r="D608" s="10"/>
      <c r="E608" s="16"/>
    </row>
    <row r="609" spans="1:5" s="4" customFormat="1" x14ac:dyDescent="0.3">
      <c r="A609" s="3"/>
      <c r="C609" s="10"/>
      <c r="D609" s="216"/>
      <c r="E609" s="16"/>
    </row>
    <row r="610" spans="1:5" s="4" customFormat="1" x14ac:dyDescent="0.3">
      <c r="A610" s="3"/>
      <c r="C610" s="10"/>
      <c r="D610" s="216"/>
      <c r="E610" s="16"/>
    </row>
    <row r="611" spans="1:5" s="4" customFormat="1" x14ac:dyDescent="0.3">
      <c r="A611" s="3"/>
      <c r="C611" s="10"/>
      <c r="D611" s="10"/>
      <c r="E611" s="16"/>
    </row>
    <row r="612" spans="1:5" s="4" customFormat="1" x14ac:dyDescent="0.3">
      <c r="A612" s="3"/>
      <c r="C612" s="10"/>
      <c r="D612" s="10"/>
      <c r="E612" s="16"/>
    </row>
    <row r="613" spans="1:5" s="4" customFormat="1" x14ac:dyDescent="0.3">
      <c r="A613" s="3"/>
      <c r="C613" s="10"/>
      <c r="D613" s="10"/>
      <c r="E613" s="16"/>
    </row>
    <row r="614" spans="1:5" s="4" customFormat="1" x14ac:dyDescent="0.3">
      <c r="A614" s="3"/>
      <c r="C614" s="10"/>
      <c r="D614" s="10"/>
      <c r="E614" s="16"/>
    </row>
    <row r="615" spans="1:5" s="4" customFormat="1" x14ac:dyDescent="0.3">
      <c r="A615" s="3"/>
      <c r="C615" s="10"/>
      <c r="D615" s="10"/>
      <c r="E615" s="16"/>
    </row>
    <row r="616" spans="1:5" s="4" customFormat="1" x14ac:dyDescent="0.3">
      <c r="A616" s="3"/>
      <c r="C616" s="10"/>
      <c r="D616" s="10"/>
      <c r="E616" s="16"/>
    </row>
    <row r="617" spans="1:5" s="4" customFormat="1" x14ac:dyDescent="0.3">
      <c r="A617" s="3"/>
      <c r="B617" s="13"/>
      <c r="C617" s="10"/>
      <c r="D617" s="10"/>
      <c r="E617" s="16"/>
    </row>
    <row r="618" spans="1:5" s="4" customFormat="1" x14ac:dyDescent="0.3">
      <c r="A618" s="3"/>
      <c r="B618" s="15"/>
      <c r="C618" s="12"/>
      <c r="D618" s="10"/>
      <c r="E618" s="16"/>
    </row>
    <row r="619" spans="1:5" s="4" customFormat="1" x14ac:dyDescent="0.3">
      <c r="A619" s="3"/>
      <c r="B619" s="15"/>
      <c r="C619" s="12"/>
      <c r="D619" s="12"/>
      <c r="E619" s="16"/>
    </row>
    <row r="620" spans="1:5" s="4" customFormat="1" x14ac:dyDescent="0.3">
      <c r="A620" s="3"/>
      <c r="C620" s="10"/>
      <c r="D620" s="12"/>
      <c r="E620" s="16"/>
    </row>
    <row r="621" spans="1:5" s="4" customFormat="1" x14ac:dyDescent="0.3">
      <c r="A621" s="3"/>
      <c r="B621"/>
      <c r="C621" s="10"/>
      <c r="D621" s="10"/>
      <c r="E621" s="16"/>
    </row>
    <row r="622" spans="1:5" s="4" customFormat="1" x14ac:dyDescent="0.3">
      <c r="A622" s="3"/>
      <c r="C622" s="10"/>
      <c r="D622" s="10"/>
      <c r="E622" s="16"/>
    </row>
    <row r="623" spans="1:5" s="4" customFormat="1" x14ac:dyDescent="0.3">
      <c r="A623" s="3"/>
      <c r="C623" s="10"/>
      <c r="D623" s="216"/>
      <c r="E623" s="16"/>
    </row>
    <row r="624" spans="1:5" s="4" customFormat="1" x14ac:dyDescent="0.3">
      <c r="A624" s="3"/>
      <c r="C624" s="10"/>
      <c r="D624" s="216"/>
      <c r="E624" s="16"/>
    </row>
    <row r="625" spans="1:5" s="4" customFormat="1" x14ac:dyDescent="0.3">
      <c r="A625" s="3"/>
      <c r="C625" s="10"/>
      <c r="D625" s="10"/>
      <c r="E625" s="16"/>
    </row>
    <row r="626" spans="1:5" s="4" customFormat="1" x14ac:dyDescent="0.3">
      <c r="A626" s="3"/>
      <c r="C626" s="10"/>
      <c r="D626" s="10"/>
      <c r="E626" s="16"/>
    </row>
    <row r="627" spans="1:5" x14ac:dyDescent="0.3">
      <c r="A627" s="3"/>
      <c r="B627" s="4"/>
      <c r="C627" s="10"/>
      <c r="D627" s="10"/>
      <c r="E627" s="16"/>
    </row>
    <row r="628" spans="1:5" x14ac:dyDescent="0.3">
      <c r="A628" s="3"/>
      <c r="B628" s="4"/>
      <c r="C628" s="10"/>
      <c r="D628" s="10"/>
      <c r="E628" s="16"/>
    </row>
    <row r="629" spans="1:5" x14ac:dyDescent="0.3">
      <c r="A629" s="3"/>
      <c r="B629" s="4"/>
      <c r="C629" s="10"/>
      <c r="D629" s="10"/>
      <c r="E629" s="16"/>
    </row>
    <row r="630" spans="1:5" x14ac:dyDescent="0.3">
      <c r="A630" s="3"/>
      <c r="B630" s="4"/>
      <c r="C630" s="10"/>
      <c r="D630" s="10"/>
      <c r="E630" s="16"/>
    </row>
    <row r="631" spans="1:5" x14ac:dyDescent="0.3">
      <c r="A631" s="3"/>
      <c r="B631" s="4"/>
      <c r="C631" s="10"/>
      <c r="D631" s="10"/>
      <c r="E631" s="16"/>
    </row>
    <row r="632" spans="1:5" x14ac:dyDescent="0.3">
      <c r="A632" s="3"/>
      <c r="B632" s="4"/>
      <c r="C632" s="10"/>
      <c r="D632" s="10"/>
      <c r="E632" s="16"/>
    </row>
    <row r="633" spans="1:5" x14ac:dyDescent="0.3">
      <c r="A633" s="3"/>
      <c r="B633" s="4"/>
      <c r="C633" s="10"/>
      <c r="D633" s="10"/>
      <c r="E633" s="16"/>
    </row>
    <row r="634" spans="1:5" ht="16.5" x14ac:dyDescent="0.3">
      <c r="A634" s="3"/>
      <c r="D634" s="10"/>
      <c r="E634" s="16"/>
    </row>
    <row r="635" spans="1:5" ht="16.5" x14ac:dyDescent="0.3">
      <c r="E635" s="16"/>
    </row>
    <row r="636" spans="1:5" ht="16.5" x14ac:dyDescent="0.3">
      <c r="E636" s="16"/>
    </row>
    <row r="637" spans="1:5" ht="16.5" x14ac:dyDescent="0.3">
      <c r="E637" s="16"/>
    </row>
    <row r="638" spans="1:5" ht="16.5" x14ac:dyDescent="0.3">
      <c r="E638" s="16"/>
    </row>
    <row r="639" spans="1:5" ht="16.5" x14ac:dyDescent="0.3">
      <c r="E639" s="16"/>
    </row>
    <row r="640" spans="1:5" ht="16.5" x14ac:dyDescent="0.3">
      <c r="E640" s="16"/>
    </row>
    <row r="641" spans="5:5" ht="16.5" x14ac:dyDescent="0.3">
      <c r="E641" s="16"/>
    </row>
    <row r="642" spans="5:5" ht="16.5" x14ac:dyDescent="0.3">
      <c r="E642" s="16"/>
    </row>
    <row r="643" spans="5:5" ht="16.5" x14ac:dyDescent="0.3">
      <c r="E643" s="16"/>
    </row>
    <row r="644" spans="5:5" ht="16.5" x14ac:dyDescent="0.3">
      <c r="E644" s="16"/>
    </row>
    <row r="645" spans="5:5" ht="16.5" x14ac:dyDescent="0.3">
      <c r="E645" s="16"/>
    </row>
    <row r="646" spans="5:5" ht="16.5" x14ac:dyDescent="0.3">
      <c r="E646" s="16"/>
    </row>
    <row r="647" spans="5:5" ht="16.5" x14ac:dyDescent="0.3">
      <c r="E647" s="16"/>
    </row>
    <row r="648" spans="5:5" ht="16.5" x14ac:dyDescent="0.3">
      <c r="E648" s="16"/>
    </row>
    <row r="649" spans="5:5" ht="16.5" x14ac:dyDescent="0.3">
      <c r="E649" s="16"/>
    </row>
    <row r="650" spans="5:5" ht="16.5" x14ac:dyDescent="0.3">
      <c r="E650" s="16"/>
    </row>
    <row r="651" spans="5:5" ht="16.5" x14ac:dyDescent="0.3">
      <c r="E651" s="16"/>
    </row>
    <row r="652" spans="5:5" ht="16.5" x14ac:dyDescent="0.3">
      <c r="E652" s="16"/>
    </row>
    <row r="653" spans="5:5" ht="16.5" x14ac:dyDescent="0.3">
      <c r="E653" s="16"/>
    </row>
    <row r="654" spans="5:5" ht="16.5" x14ac:dyDescent="0.3">
      <c r="E654" s="16"/>
    </row>
    <row r="655" spans="5:5" ht="16.5" x14ac:dyDescent="0.3">
      <c r="E655" s="16"/>
    </row>
    <row r="656" spans="5:5" ht="16.5" x14ac:dyDescent="0.3">
      <c r="E656" s="16"/>
    </row>
    <row r="657" spans="5:5" ht="16.5" x14ac:dyDescent="0.3">
      <c r="E657" s="16"/>
    </row>
    <row r="658" spans="5:5" ht="16.5" x14ac:dyDescent="0.3">
      <c r="E658" s="16"/>
    </row>
    <row r="659" spans="5:5" ht="16.5" x14ac:dyDescent="0.3">
      <c r="E659" s="16"/>
    </row>
    <row r="660" spans="5:5" ht="16.5" x14ac:dyDescent="0.3">
      <c r="E660" s="16"/>
    </row>
    <row r="661" spans="5:5" ht="16.5" x14ac:dyDescent="0.3">
      <c r="E661" s="16"/>
    </row>
    <row r="662" spans="5:5" ht="16.5" x14ac:dyDescent="0.3">
      <c r="E662" s="16"/>
    </row>
    <row r="663" spans="5:5" ht="16.5" x14ac:dyDescent="0.3">
      <c r="E663" s="16"/>
    </row>
    <row r="664" spans="5:5" ht="16.5" x14ac:dyDescent="0.3">
      <c r="E664" s="16"/>
    </row>
    <row r="665" spans="5:5" ht="16.5" x14ac:dyDescent="0.3">
      <c r="E665" s="16"/>
    </row>
    <row r="666" spans="5:5" ht="16.5" x14ac:dyDescent="0.3">
      <c r="E666" s="16"/>
    </row>
    <row r="667" spans="5:5" ht="16.5" x14ac:dyDescent="0.3">
      <c r="E667" s="16"/>
    </row>
    <row r="668" spans="5:5" ht="16.5" x14ac:dyDescent="0.3">
      <c r="E668" s="16"/>
    </row>
    <row r="669" spans="5:5" ht="16.5" x14ac:dyDescent="0.3">
      <c r="E669" s="16"/>
    </row>
    <row r="670" spans="5:5" ht="16.5" x14ac:dyDescent="0.3">
      <c r="E670" s="16"/>
    </row>
    <row r="671" spans="5:5" ht="16.5" x14ac:dyDescent="0.3">
      <c r="E671" s="16"/>
    </row>
    <row r="672" spans="5:5" ht="16.5" x14ac:dyDescent="0.3">
      <c r="E672" s="16"/>
    </row>
    <row r="673" spans="5:5" ht="16.5" x14ac:dyDescent="0.3">
      <c r="E673" s="16"/>
    </row>
    <row r="674" spans="5:5" ht="16.5" x14ac:dyDescent="0.3">
      <c r="E674" s="16"/>
    </row>
    <row r="675" spans="5:5" ht="16.5" x14ac:dyDescent="0.3">
      <c r="E675" s="16"/>
    </row>
    <row r="676" spans="5:5" ht="16.5" x14ac:dyDescent="0.3">
      <c r="E676" s="16"/>
    </row>
    <row r="677" spans="5:5" ht="16.5" x14ac:dyDescent="0.3">
      <c r="E677" s="16"/>
    </row>
    <row r="678" spans="5:5" ht="16.5" x14ac:dyDescent="0.3">
      <c r="E678" s="16"/>
    </row>
    <row r="679" spans="5:5" ht="16.5" x14ac:dyDescent="0.3">
      <c r="E679" s="16"/>
    </row>
    <row r="680" spans="5:5" ht="16.5" x14ac:dyDescent="0.3">
      <c r="E680" s="16"/>
    </row>
    <row r="681" spans="5:5" ht="16.5" x14ac:dyDescent="0.3">
      <c r="E681" s="16"/>
    </row>
    <row r="682" spans="5:5" ht="16.5" x14ac:dyDescent="0.3">
      <c r="E682" s="16"/>
    </row>
    <row r="683" spans="5:5" ht="16.5" x14ac:dyDescent="0.3">
      <c r="E683" s="16"/>
    </row>
    <row r="684" spans="5:5" ht="16.5" x14ac:dyDescent="0.3">
      <c r="E684" s="16"/>
    </row>
    <row r="685" spans="5:5" ht="16.5" x14ac:dyDescent="0.3">
      <c r="E685" s="16"/>
    </row>
    <row r="686" spans="5:5" ht="16.5" x14ac:dyDescent="0.3">
      <c r="E686" s="16"/>
    </row>
    <row r="687" spans="5:5" ht="16.5" x14ac:dyDescent="0.3">
      <c r="E687" s="16"/>
    </row>
    <row r="688" spans="5:5" ht="16.5" x14ac:dyDescent="0.3">
      <c r="E688" s="16"/>
    </row>
    <row r="689" spans="5:5" ht="16.5" x14ac:dyDescent="0.3">
      <c r="E689" s="16"/>
    </row>
    <row r="690" spans="5:5" ht="16.5" x14ac:dyDescent="0.3">
      <c r="E690" s="16"/>
    </row>
    <row r="691" spans="5:5" ht="16.5" x14ac:dyDescent="0.3">
      <c r="E691" s="16"/>
    </row>
    <row r="692" spans="5:5" ht="16.5" x14ac:dyDescent="0.3">
      <c r="E692" s="16"/>
    </row>
    <row r="693" spans="5:5" ht="16.5" x14ac:dyDescent="0.3">
      <c r="E693" s="16"/>
    </row>
    <row r="694" spans="5:5" ht="16.5" x14ac:dyDescent="0.3">
      <c r="E694" s="16"/>
    </row>
    <row r="695" spans="5:5" ht="16.5" x14ac:dyDescent="0.3">
      <c r="E695" s="16"/>
    </row>
    <row r="696" spans="5:5" ht="16.5" x14ac:dyDescent="0.3">
      <c r="E696" s="16"/>
    </row>
    <row r="697" spans="5:5" ht="16.5" x14ac:dyDescent="0.3">
      <c r="E697" s="16"/>
    </row>
    <row r="698" spans="5:5" ht="16.5" x14ac:dyDescent="0.3">
      <c r="E698" s="16"/>
    </row>
    <row r="699" spans="5:5" ht="16.5" x14ac:dyDescent="0.3">
      <c r="E699" s="16"/>
    </row>
    <row r="700" spans="5:5" ht="16.5" x14ac:dyDescent="0.3">
      <c r="E700" s="16"/>
    </row>
    <row r="701" spans="5:5" ht="16.5" x14ac:dyDescent="0.3">
      <c r="E701" s="16"/>
    </row>
    <row r="702" spans="5:5" ht="16.5" x14ac:dyDescent="0.3">
      <c r="E702" s="16"/>
    </row>
    <row r="703" spans="5:5" ht="16.5" x14ac:dyDescent="0.3">
      <c r="E703" s="16"/>
    </row>
    <row r="704" spans="5:5" ht="16.5" x14ac:dyDescent="0.3">
      <c r="E704" s="16"/>
    </row>
    <row r="705" spans="5:5" ht="16.5" x14ac:dyDescent="0.3">
      <c r="E705" s="16"/>
    </row>
    <row r="706" spans="5:5" ht="16.5" x14ac:dyDescent="0.3">
      <c r="E706" s="16"/>
    </row>
    <row r="707" spans="5:5" ht="16.5" x14ac:dyDescent="0.3">
      <c r="E707" s="16"/>
    </row>
    <row r="708" spans="5:5" ht="16.5" x14ac:dyDescent="0.3">
      <c r="E708" s="16"/>
    </row>
    <row r="709" spans="5:5" ht="16.5" x14ac:dyDescent="0.3">
      <c r="E709" s="16"/>
    </row>
    <row r="710" spans="5:5" ht="16.5" x14ac:dyDescent="0.3">
      <c r="E710" s="16"/>
    </row>
    <row r="711" spans="5:5" ht="16.5" x14ac:dyDescent="0.3">
      <c r="E711" s="16"/>
    </row>
    <row r="712" spans="5:5" ht="16.5" x14ac:dyDescent="0.3">
      <c r="E712" s="16"/>
    </row>
    <row r="713" spans="5:5" ht="16.5" x14ac:dyDescent="0.3">
      <c r="E713" s="16"/>
    </row>
    <row r="714" spans="5:5" ht="16.5" x14ac:dyDescent="0.3">
      <c r="E714" s="16"/>
    </row>
    <row r="715" spans="5:5" ht="16.5" x14ac:dyDescent="0.3">
      <c r="E715" s="16"/>
    </row>
    <row r="716" spans="5:5" ht="16.5" x14ac:dyDescent="0.3">
      <c r="E716" s="16"/>
    </row>
    <row r="717" spans="5:5" ht="16.5" x14ac:dyDescent="0.3">
      <c r="E717" s="16"/>
    </row>
    <row r="718" spans="5:5" ht="16.5" x14ac:dyDescent="0.3">
      <c r="E718" s="16"/>
    </row>
    <row r="719" spans="5:5" ht="16.5" x14ac:dyDescent="0.3">
      <c r="E719" s="16"/>
    </row>
    <row r="720" spans="5:5" ht="16.5" x14ac:dyDescent="0.3">
      <c r="E720" s="16"/>
    </row>
    <row r="721" spans="5:5" ht="16.5" x14ac:dyDescent="0.3">
      <c r="E721" s="16"/>
    </row>
    <row r="722" spans="5:5" ht="16.5" x14ac:dyDescent="0.3">
      <c r="E722" s="16"/>
    </row>
    <row r="723" spans="5:5" ht="16.5" x14ac:dyDescent="0.3">
      <c r="E723" s="16"/>
    </row>
    <row r="724" spans="5:5" ht="16.5" x14ac:dyDescent="0.3">
      <c r="E724" s="16"/>
    </row>
    <row r="725" spans="5:5" ht="16.5" x14ac:dyDescent="0.3">
      <c r="E725" s="16"/>
    </row>
    <row r="726" spans="5:5" ht="16.5" x14ac:dyDescent="0.3">
      <c r="E726" s="16"/>
    </row>
    <row r="727" spans="5:5" ht="16.5" x14ac:dyDescent="0.3">
      <c r="E727" s="16"/>
    </row>
    <row r="728" spans="5:5" ht="16.5" x14ac:dyDescent="0.3">
      <c r="E728" s="16"/>
    </row>
    <row r="729" spans="5:5" ht="16.5" x14ac:dyDescent="0.3">
      <c r="E729" s="16"/>
    </row>
    <row r="730" spans="5:5" ht="16.5" x14ac:dyDescent="0.3">
      <c r="E730" s="16"/>
    </row>
    <row r="731" spans="5:5" ht="16.5" x14ac:dyDescent="0.3">
      <c r="E731" s="16"/>
    </row>
    <row r="732" spans="5:5" ht="16.5" x14ac:dyDescent="0.3">
      <c r="E732" s="16"/>
    </row>
    <row r="733" spans="5:5" ht="16.5" x14ac:dyDescent="0.3">
      <c r="E733" s="16"/>
    </row>
    <row r="734" spans="5:5" ht="16.5" x14ac:dyDescent="0.3">
      <c r="E734" s="16"/>
    </row>
    <row r="735" spans="5:5" ht="16.5" x14ac:dyDescent="0.3">
      <c r="E735" s="16"/>
    </row>
    <row r="736" spans="5:5" ht="16.5" x14ac:dyDescent="0.3">
      <c r="E736" s="16"/>
    </row>
    <row r="737" spans="5:5" ht="16.5" x14ac:dyDescent="0.3">
      <c r="E737" s="16"/>
    </row>
    <row r="738" spans="5:5" ht="16.5" x14ac:dyDescent="0.3">
      <c r="E738" s="16"/>
    </row>
    <row r="739" spans="5:5" ht="16.5" x14ac:dyDescent="0.3">
      <c r="E739" s="16"/>
    </row>
    <row r="740" spans="5:5" ht="16.5" x14ac:dyDescent="0.3">
      <c r="E740" s="16"/>
    </row>
    <row r="741" spans="5:5" ht="16.5" x14ac:dyDescent="0.3">
      <c r="E741" s="16"/>
    </row>
    <row r="742" spans="5:5" ht="16.5" x14ac:dyDescent="0.3">
      <c r="E742" s="16"/>
    </row>
    <row r="743" spans="5:5" ht="16.5" x14ac:dyDescent="0.3">
      <c r="E743" s="16"/>
    </row>
    <row r="744" spans="5:5" ht="16.5" x14ac:dyDescent="0.3">
      <c r="E744" s="16"/>
    </row>
    <row r="745" spans="5:5" ht="16.5" x14ac:dyDescent="0.3">
      <c r="E745" s="16"/>
    </row>
    <row r="746" spans="5:5" ht="16.5" x14ac:dyDescent="0.3">
      <c r="E746" s="16"/>
    </row>
    <row r="747" spans="5:5" ht="16.5" x14ac:dyDescent="0.3">
      <c r="E747" s="16"/>
    </row>
    <row r="748" spans="5:5" ht="16.5" x14ac:dyDescent="0.3">
      <c r="E748" s="16"/>
    </row>
    <row r="749" spans="5:5" ht="16.5" x14ac:dyDescent="0.3">
      <c r="E749" s="16"/>
    </row>
    <row r="750" spans="5:5" ht="16.5" x14ac:dyDescent="0.3">
      <c r="E750" s="16"/>
    </row>
    <row r="751" spans="5:5" ht="16.5" x14ac:dyDescent="0.3">
      <c r="E751" s="16"/>
    </row>
    <row r="752" spans="5:5" ht="16.5" x14ac:dyDescent="0.3">
      <c r="E752" s="16"/>
    </row>
    <row r="753" spans="5:5" ht="16.5" x14ac:dyDescent="0.3">
      <c r="E753" s="16"/>
    </row>
    <row r="754" spans="5:5" ht="16.5" x14ac:dyDescent="0.3">
      <c r="E754" s="16"/>
    </row>
    <row r="755" spans="5:5" ht="16.5" x14ac:dyDescent="0.3">
      <c r="E755" s="16"/>
    </row>
    <row r="756" spans="5:5" ht="16.5" x14ac:dyDescent="0.3">
      <c r="E756" s="16"/>
    </row>
    <row r="757" spans="5:5" ht="16.5" x14ac:dyDescent="0.3">
      <c r="E757" s="16"/>
    </row>
    <row r="758" spans="5:5" ht="16.5" x14ac:dyDescent="0.3">
      <c r="E758" s="16"/>
    </row>
    <row r="759" spans="5:5" ht="16.5" x14ac:dyDescent="0.3">
      <c r="E759" s="16"/>
    </row>
    <row r="760" spans="5:5" ht="16.5" x14ac:dyDescent="0.3">
      <c r="E760" s="16"/>
    </row>
    <row r="761" spans="5:5" ht="16.5" x14ac:dyDescent="0.3">
      <c r="E761" s="16"/>
    </row>
    <row r="762" spans="5:5" ht="16.5" x14ac:dyDescent="0.3">
      <c r="E762" s="16"/>
    </row>
    <row r="763" spans="5:5" ht="16.5" x14ac:dyDescent="0.3">
      <c r="E763" s="16"/>
    </row>
    <row r="764" spans="5:5" ht="16.5" x14ac:dyDescent="0.3">
      <c r="E764" s="16"/>
    </row>
    <row r="765" spans="5:5" ht="16.5" x14ac:dyDescent="0.3">
      <c r="E765" s="16"/>
    </row>
    <row r="766" spans="5:5" ht="16.5" x14ac:dyDescent="0.3">
      <c r="E766" s="16"/>
    </row>
    <row r="767" spans="5:5" ht="16.5" x14ac:dyDescent="0.3">
      <c r="E767" s="16"/>
    </row>
    <row r="768" spans="5:5" ht="16.5" x14ac:dyDescent="0.3">
      <c r="E768" s="16"/>
    </row>
    <row r="769" spans="5:5" ht="16.5" x14ac:dyDescent="0.3">
      <c r="E769" s="16"/>
    </row>
    <row r="770" spans="5:5" ht="16.5" x14ac:dyDescent="0.3">
      <c r="E770" s="16"/>
    </row>
    <row r="771" spans="5:5" ht="16.5" x14ac:dyDescent="0.3">
      <c r="E771" s="16"/>
    </row>
    <row r="772" spans="5:5" ht="16.5" x14ac:dyDescent="0.3">
      <c r="E772" s="16"/>
    </row>
    <row r="773" spans="5:5" ht="16.5" x14ac:dyDescent="0.3">
      <c r="E773" s="16"/>
    </row>
    <row r="774" spans="5:5" ht="16.5" x14ac:dyDescent="0.3">
      <c r="E774" s="16"/>
    </row>
    <row r="775" spans="5:5" ht="16.5" x14ac:dyDescent="0.3">
      <c r="E775" s="16"/>
    </row>
    <row r="776" spans="5:5" ht="16.5" x14ac:dyDescent="0.3">
      <c r="E776" s="16"/>
    </row>
    <row r="777" spans="5:5" ht="16.5" x14ac:dyDescent="0.3">
      <c r="E777" s="16"/>
    </row>
    <row r="778" spans="5:5" ht="16.5" x14ac:dyDescent="0.3">
      <c r="E778" s="16"/>
    </row>
    <row r="779" spans="5:5" ht="16.5" x14ac:dyDescent="0.3">
      <c r="E779" s="16"/>
    </row>
    <row r="780" spans="5:5" ht="16.5" x14ac:dyDescent="0.3">
      <c r="E780" s="16"/>
    </row>
    <row r="781" spans="5:5" ht="16.5" x14ac:dyDescent="0.3">
      <c r="E781" s="16"/>
    </row>
    <row r="782" spans="5:5" ht="16.5" x14ac:dyDescent="0.3">
      <c r="E782" s="16"/>
    </row>
    <row r="783" spans="5:5" ht="16.5" x14ac:dyDescent="0.3">
      <c r="E783" s="16"/>
    </row>
    <row r="784" spans="5:5" ht="16.5" x14ac:dyDescent="0.3">
      <c r="E784" s="16"/>
    </row>
    <row r="785" spans="5:5" ht="16.5" x14ac:dyDescent="0.3">
      <c r="E785" s="16"/>
    </row>
    <row r="786" spans="5:5" ht="16.5" x14ac:dyDescent="0.3">
      <c r="E786" s="16"/>
    </row>
    <row r="787" spans="5:5" ht="16.5" x14ac:dyDescent="0.3">
      <c r="E787" s="16"/>
    </row>
    <row r="788" spans="5:5" ht="16.5" x14ac:dyDescent="0.3">
      <c r="E788" s="16"/>
    </row>
    <row r="789" spans="5:5" ht="16.5" x14ac:dyDescent="0.3">
      <c r="E789" s="16"/>
    </row>
    <row r="790" spans="5:5" ht="16.5" x14ac:dyDescent="0.3">
      <c r="E790" s="16"/>
    </row>
    <row r="791" spans="5:5" ht="16.5" x14ac:dyDescent="0.3">
      <c r="E791" s="16"/>
    </row>
    <row r="792" spans="5:5" ht="16.5" x14ac:dyDescent="0.3">
      <c r="E792" s="16"/>
    </row>
    <row r="793" spans="5:5" ht="16.5" x14ac:dyDescent="0.3">
      <c r="E793" s="16"/>
    </row>
    <row r="794" spans="5:5" ht="16.5" x14ac:dyDescent="0.3">
      <c r="E794" s="16"/>
    </row>
    <row r="795" spans="5:5" ht="16.5" x14ac:dyDescent="0.3">
      <c r="E795" s="16"/>
    </row>
    <row r="796" spans="5:5" ht="16.5" x14ac:dyDescent="0.3">
      <c r="E796" s="16"/>
    </row>
    <row r="797" spans="5:5" ht="16.5" x14ac:dyDescent="0.3">
      <c r="E797" s="16"/>
    </row>
    <row r="798" spans="5:5" ht="16.5" x14ac:dyDescent="0.3">
      <c r="E798" s="16"/>
    </row>
    <row r="799" spans="5:5" ht="16.5" x14ac:dyDescent="0.3">
      <c r="E799" s="16"/>
    </row>
    <row r="800" spans="5:5" ht="16.5" x14ac:dyDescent="0.3">
      <c r="E800" s="16"/>
    </row>
    <row r="801" spans="5:5" ht="16.5" x14ac:dyDescent="0.3">
      <c r="E801" s="16"/>
    </row>
    <row r="802" spans="5:5" ht="16.5" x14ac:dyDescent="0.3">
      <c r="E802" s="16"/>
    </row>
    <row r="803" spans="5:5" ht="16.5" x14ac:dyDescent="0.3">
      <c r="E803" s="16"/>
    </row>
    <row r="804" spans="5:5" ht="16.5" x14ac:dyDescent="0.3">
      <c r="E804" s="16"/>
    </row>
    <row r="805" spans="5:5" ht="16.5" x14ac:dyDescent="0.3">
      <c r="E805" s="16"/>
    </row>
    <row r="806" spans="5:5" ht="16.5" x14ac:dyDescent="0.3">
      <c r="E806" s="16"/>
    </row>
    <row r="807" spans="5:5" ht="16.5" x14ac:dyDescent="0.3">
      <c r="E807" s="16"/>
    </row>
    <row r="808" spans="5:5" ht="16.5" x14ac:dyDescent="0.3">
      <c r="E808" s="16"/>
    </row>
    <row r="809" spans="5:5" ht="16.5" x14ac:dyDescent="0.3">
      <c r="E809" s="16"/>
    </row>
    <row r="810" spans="5:5" ht="16.5" x14ac:dyDescent="0.3">
      <c r="E810" s="16"/>
    </row>
    <row r="811" spans="5:5" ht="16.5" x14ac:dyDescent="0.3">
      <c r="E811" s="16"/>
    </row>
    <row r="812" spans="5:5" ht="16.5" x14ac:dyDescent="0.3">
      <c r="E812" s="16"/>
    </row>
    <row r="813" spans="5:5" ht="16.5" x14ac:dyDescent="0.3">
      <c r="E813" s="16"/>
    </row>
    <row r="814" spans="5:5" ht="16.5" x14ac:dyDescent="0.3">
      <c r="E814" s="16"/>
    </row>
    <row r="815" spans="5:5" ht="16.5" x14ac:dyDescent="0.3">
      <c r="E815" s="16"/>
    </row>
    <row r="816" spans="5:5" ht="16.5" x14ac:dyDescent="0.3">
      <c r="E816" s="16"/>
    </row>
    <row r="817" spans="5:5" ht="16.5" x14ac:dyDescent="0.3">
      <c r="E817" s="16"/>
    </row>
    <row r="818" spans="5:5" ht="16.5" x14ac:dyDescent="0.3">
      <c r="E818" s="16"/>
    </row>
    <row r="819" spans="5:5" ht="16.5" x14ac:dyDescent="0.3">
      <c r="E819" s="16"/>
    </row>
    <row r="820" spans="5:5" ht="16.5" x14ac:dyDescent="0.3">
      <c r="E820" s="16"/>
    </row>
    <row r="821" spans="5:5" ht="16.5" x14ac:dyDescent="0.3">
      <c r="E821" s="16"/>
    </row>
    <row r="822" spans="5:5" ht="16.5" x14ac:dyDescent="0.3">
      <c r="E822" s="16"/>
    </row>
    <row r="823" spans="5:5" ht="16.5" x14ac:dyDescent="0.3">
      <c r="E823" s="16"/>
    </row>
    <row r="824" spans="5:5" ht="16.5" x14ac:dyDescent="0.3">
      <c r="E824" s="16"/>
    </row>
    <row r="825" spans="5:5" ht="16.5" x14ac:dyDescent="0.3">
      <c r="E825" s="16"/>
    </row>
    <row r="826" spans="5:5" ht="16.5" x14ac:dyDescent="0.3">
      <c r="E826" s="16"/>
    </row>
    <row r="827" spans="5:5" ht="16.5" x14ac:dyDescent="0.3">
      <c r="E827" s="16"/>
    </row>
    <row r="828" spans="5:5" ht="16.5" x14ac:dyDescent="0.3">
      <c r="E828" s="16"/>
    </row>
    <row r="829" spans="5:5" ht="16.5" x14ac:dyDescent="0.3">
      <c r="E829" s="16"/>
    </row>
    <row r="830" spans="5:5" ht="16.5" x14ac:dyDescent="0.3">
      <c r="E830" s="16"/>
    </row>
    <row r="831" spans="5:5" ht="16.5" x14ac:dyDescent="0.3">
      <c r="E831" s="16"/>
    </row>
    <row r="832" spans="5:5" ht="16.5" x14ac:dyDescent="0.3">
      <c r="E832" s="16"/>
    </row>
    <row r="833" spans="5:5" ht="16.5" x14ac:dyDescent="0.3">
      <c r="E833" s="16"/>
    </row>
    <row r="834" spans="5:5" ht="16.5" x14ac:dyDescent="0.3">
      <c r="E834" s="16"/>
    </row>
    <row r="835" spans="5:5" ht="16.5" x14ac:dyDescent="0.3">
      <c r="E835" s="16"/>
    </row>
    <row r="836" spans="5:5" ht="16.5" x14ac:dyDescent="0.3">
      <c r="E836" s="16"/>
    </row>
    <row r="837" spans="5:5" ht="16.5" x14ac:dyDescent="0.3">
      <c r="E837" s="16"/>
    </row>
    <row r="838" spans="5:5" ht="16.5" x14ac:dyDescent="0.3">
      <c r="E838" s="16"/>
    </row>
    <row r="839" spans="5:5" ht="16.5" x14ac:dyDescent="0.3">
      <c r="E839" s="16"/>
    </row>
    <row r="840" spans="5:5" ht="16.5" x14ac:dyDescent="0.3">
      <c r="E840" s="16"/>
    </row>
    <row r="841" spans="5:5" ht="16.5" x14ac:dyDescent="0.3">
      <c r="E841" s="16"/>
    </row>
  </sheetData>
  <mergeCells count="2">
    <mergeCell ref="H272:I272"/>
    <mergeCell ref="J272:K272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H21"/>
  <sheetViews>
    <sheetView topLeftCell="A7" workbookViewId="0">
      <selection activeCell="F16" sqref="F16"/>
    </sheetView>
  </sheetViews>
  <sheetFormatPr baseColWidth="10" defaultColWidth="11.42578125" defaultRowHeight="12.75" x14ac:dyDescent="0.2"/>
  <cols>
    <col min="2" max="2" width="15.85546875" bestFit="1" customWidth="1"/>
    <col min="3" max="3" width="15" customWidth="1"/>
    <col min="4" max="4" width="16.7109375" bestFit="1" customWidth="1"/>
    <col min="5" max="5" width="13.5703125" bestFit="1" customWidth="1"/>
    <col min="6" max="6" width="14.28515625" bestFit="1" customWidth="1"/>
    <col min="7" max="7" width="17.28515625" bestFit="1" customWidth="1"/>
    <col min="8" max="8" width="13.7109375" bestFit="1" customWidth="1"/>
  </cols>
  <sheetData>
    <row r="2" spans="1:8" ht="18" x14ac:dyDescent="0.25">
      <c r="D2" s="30"/>
    </row>
    <row r="4" spans="1:8" ht="33" customHeight="1" thickBot="1" x14ac:dyDescent="0.25">
      <c r="A4" s="253"/>
      <c r="B4" s="254"/>
      <c r="C4" s="254"/>
      <c r="D4" s="254"/>
      <c r="E4" s="254"/>
      <c r="F4" s="254"/>
    </row>
    <row r="5" spans="1:8" ht="26.25" thickBot="1" x14ac:dyDescent="0.25">
      <c r="A5" s="51"/>
      <c r="B5" s="147" t="s">
        <v>78</v>
      </c>
      <c r="C5" s="94" t="s">
        <v>79</v>
      </c>
      <c r="D5" s="148" t="s">
        <v>80</v>
      </c>
      <c r="E5" s="149" t="s">
        <v>81</v>
      </c>
      <c r="F5" s="150" t="s">
        <v>82</v>
      </c>
    </row>
    <row r="6" spans="1:8" ht="26.25" thickBot="1" x14ac:dyDescent="0.25">
      <c r="A6" s="86" t="s">
        <v>83</v>
      </c>
      <c r="B6" s="87"/>
      <c r="C6" s="88"/>
      <c r="D6" s="89">
        <f>'CAJA NQN'!E2</f>
        <v>-1802078.5449999999</v>
      </c>
      <c r="E6" s="90">
        <f>'CAJA NQN'!H2</f>
        <v>691</v>
      </c>
      <c r="F6" s="196">
        <f>'CAJA NQN'!J2</f>
        <v>0</v>
      </c>
      <c r="G6" s="160"/>
      <c r="H6" s="103"/>
    </row>
    <row r="7" spans="1:8" ht="15.75" thickBot="1" x14ac:dyDescent="0.35">
      <c r="A7" s="49" t="s">
        <v>54</v>
      </c>
      <c r="B7" s="91">
        <f>SUM('CAJA NQN'!C6:C21)</f>
        <v>3648504</v>
      </c>
      <c r="C7" s="166">
        <f>SUM('CAJA NQN'!D4:D5)</f>
        <v>5329539.4800000004</v>
      </c>
      <c r="D7" s="169">
        <f>D6+B7-C7</f>
        <v>-3483114.0250000004</v>
      </c>
      <c r="E7" s="230"/>
      <c r="F7" s="183"/>
      <c r="G7" s="104"/>
    </row>
    <row r="8" spans="1:8" ht="15.75" thickBot="1" x14ac:dyDescent="0.35">
      <c r="A8" s="49" t="s">
        <v>57</v>
      </c>
      <c r="B8" s="92">
        <f>SUM('CAJA NQN'!C24:C47)</f>
        <v>27733112</v>
      </c>
      <c r="C8" s="167">
        <f>SUM('CAJA NQN'!D22:D23)+'CAJA NQN'!D34+'CAJA NQN'!D48</f>
        <v>18122846.950000003</v>
      </c>
      <c r="D8" s="170">
        <f t="shared" ref="D8:D18" si="0">+D7+B8-C8</f>
        <v>6127151.0249999985</v>
      </c>
      <c r="E8" s="231"/>
      <c r="F8" s="183">
        <f>'CAJA NQN'!J34+'CAJA NQN'!D48</f>
        <v>11478750</v>
      </c>
      <c r="G8" s="34"/>
    </row>
    <row r="9" spans="1:8" ht="15.75" thickBot="1" x14ac:dyDescent="0.35">
      <c r="A9" s="49" t="s">
        <v>62</v>
      </c>
      <c r="B9" s="92">
        <f>SUM('CAJA NQN'!C51:C66)</f>
        <v>5799105</v>
      </c>
      <c r="C9" s="167">
        <f>SUM('CAJA NQN'!D49:D50)+'CAJA NQN'!D67</f>
        <v>8788655.6900000013</v>
      </c>
      <c r="D9" s="170">
        <f t="shared" si="0"/>
        <v>3137600.3349999972</v>
      </c>
      <c r="E9" s="232"/>
      <c r="F9" s="183">
        <f>'CAJA NQN'!J67</f>
        <v>2000000</v>
      </c>
      <c r="G9" s="34"/>
    </row>
    <row r="10" spans="1:8" ht="15.75" thickBot="1" x14ac:dyDescent="0.35">
      <c r="A10" s="49" t="s">
        <v>65</v>
      </c>
      <c r="B10" s="92">
        <f>SUM('CAJA NQN'!C70:C92)</f>
        <v>9668437.7107438017</v>
      </c>
      <c r="C10" s="167">
        <f>SUM('CAJA NQN'!D68:D69)+'CAJA NQN'!D78+'CAJA NQN'!D94</f>
        <v>12312584.232000001</v>
      </c>
      <c r="D10" s="170">
        <f t="shared" si="0"/>
        <v>493453.81374379806</v>
      </c>
      <c r="E10" s="60"/>
      <c r="F10" s="183">
        <f>'CAJA NQN'!J93+'CAJA NQN'!J78+'CAJA NQN'!J94</f>
        <v>5823112.5</v>
      </c>
      <c r="G10" s="34"/>
    </row>
    <row r="11" spans="1:8" ht="15.75" thickBot="1" x14ac:dyDescent="0.35">
      <c r="A11" s="49" t="s">
        <v>71</v>
      </c>
      <c r="B11" s="92">
        <f>SUM('CAJA NQN'!C97:C114)</f>
        <v>6199851</v>
      </c>
      <c r="C11" s="167">
        <f>SUM('CAJA NQN'!D95:D96)</f>
        <v>8332203.9787233565</v>
      </c>
      <c r="D11" s="170">
        <f t="shared" si="0"/>
        <v>-1638899.1649795584</v>
      </c>
      <c r="E11" s="60"/>
      <c r="F11" s="183">
        <f>'CAJA NQN'!J115</f>
        <v>454457.98000000045</v>
      </c>
      <c r="G11" s="34"/>
    </row>
    <row r="12" spans="1:8" ht="15.75" thickBot="1" x14ac:dyDescent="0.35">
      <c r="A12" s="49" t="s">
        <v>84</v>
      </c>
      <c r="B12" s="92">
        <f>SUM('CAJA NQN'!C118:C134)</f>
        <v>6940692</v>
      </c>
      <c r="C12" s="167">
        <f>SUM('CAJA NQN'!D116:D117)</f>
        <v>7760985.1661298629</v>
      </c>
      <c r="D12" s="170">
        <f t="shared" si="0"/>
        <v>-2459192.3311094213</v>
      </c>
      <c r="E12" s="60"/>
      <c r="F12" s="183">
        <f>'CAJA NQN'!J135</f>
        <v>587276.92000000004</v>
      </c>
      <c r="G12" s="34"/>
    </row>
    <row r="13" spans="1:8" ht="15.75" thickBot="1" x14ac:dyDescent="0.35">
      <c r="A13" s="49" t="s">
        <v>85</v>
      </c>
      <c r="B13" s="92">
        <f>SUM('CAJA NQN'!C138:C157)</f>
        <v>8087678</v>
      </c>
      <c r="C13" s="167">
        <f>SUM('CAJA NQN'!D136:D137)</f>
        <v>9195049.0600000024</v>
      </c>
      <c r="D13" s="170">
        <f t="shared" si="0"/>
        <v>-3566563.3911094237</v>
      </c>
      <c r="E13" s="60"/>
      <c r="F13" s="183">
        <f>'CAJA NQN'!J158</f>
        <v>590359.82000000007</v>
      </c>
    </row>
    <row r="14" spans="1:8" ht="15.75" thickBot="1" x14ac:dyDescent="0.35">
      <c r="A14" s="49" t="s">
        <v>86</v>
      </c>
      <c r="B14" s="92">
        <f>SUM('CAJA NQN'!C161:C178)</f>
        <v>8923935</v>
      </c>
      <c r="C14" s="167">
        <f>SUM('CAJA NQN'!D159:D160)</f>
        <v>9727937.5782341883</v>
      </c>
      <c r="D14" s="170">
        <f t="shared" si="0"/>
        <v>-4370565.969343612</v>
      </c>
      <c r="E14" s="60"/>
      <c r="F14" s="183">
        <f>'CAJA NQN'!J179</f>
        <v>587297.87</v>
      </c>
      <c r="G14" s="34"/>
    </row>
    <row r="15" spans="1:8" ht="15.75" thickBot="1" x14ac:dyDescent="0.35">
      <c r="A15" s="49" t="s">
        <v>87</v>
      </c>
      <c r="B15" s="92">
        <f>SUM('CAJA NQN'!C182:C191)</f>
        <v>3500994</v>
      </c>
      <c r="C15" s="167">
        <f>SUM('CAJA NQN'!D180:D181)</f>
        <v>0</v>
      </c>
      <c r="D15" s="170">
        <f t="shared" si="0"/>
        <v>-869571.96934361197</v>
      </c>
      <c r="E15" s="60"/>
      <c r="F15" s="183">
        <f>'CAJA NQN'!J189</f>
        <v>395702.75</v>
      </c>
      <c r="G15" s="34"/>
    </row>
    <row r="16" spans="1:8" ht="15.75" thickBot="1" x14ac:dyDescent="0.35">
      <c r="A16" s="49" t="s">
        <v>88</v>
      </c>
      <c r="B16" s="92">
        <f>SUM('CAJA NQN'!C285:C307)</f>
        <v>0</v>
      </c>
      <c r="C16" s="167">
        <f>SUM('CAJA NQN'!D183:D184)</f>
        <v>0</v>
      </c>
      <c r="D16" s="170">
        <f t="shared" si="0"/>
        <v>-869571.96934361197</v>
      </c>
      <c r="E16" s="60"/>
      <c r="F16" s="183"/>
      <c r="G16" s="34"/>
    </row>
    <row r="17" spans="1:8" ht="15.75" thickBot="1" x14ac:dyDescent="0.35">
      <c r="A17" s="49" t="s">
        <v>89</v>
      </c>
      <c r="B17" s="92">
        <f>SUM('CAJA NQN'!C206:C225)</f>
        <v>0</v>
      </c>
      <c r="C17" s="167">
        <f>SUM('CAJA NQN'!D204:D205)</f>
        <v>0</v>
      </c>
      <c r="D17" s="170">
        <f t="shared" si="0"/>
        <v>-869571.96934361197</v>
      </c>
      <c r="E17" s="60"/>
      <c r="F17" s="183"/>
      <c r="G17" s="34"/>
    </row>
    <row r="18" spans="1:8" ht="15.75" thickBot="1" x14ac:dyDescent="0.35">
      <c r="A18" s="49" t="s">
        <v>90</v>
      </c>
      <c r="B18" s="93">
        <f>SUM('CAJA NQN'!C229:C267)</f>
        <v>0</v>
      </c>
      <c r="C18" s="168">
        <f>SUM('CAJA NQN'!D227:D228)</f>
        <v>0</v>
      </c>
      <c r="D18" s="171">
        <f t="shared" si="0"/>
        <v>-869571.96934361197</v>
      </c>
      <c r="E18" s="60"/>
      <c r="F18" s="183"/>
      <c r="G18" s="34"/>
    </row>
    <row r="19" spans="1:8" ht="39" thickBot="1" x14ac:dyDescent="0.25">
      <c r="A19" s="50" t="s">
        <v>91</v>
      </c>
      <c r="B19" s="151">
        <f>SUM(B7:B18)</f>
        <v>80502308.7107438</v>
      </c>
      <c r="C19" s="152">
        <f>SUM(C7:C18)</f>
        <v>79569802.13508743</v>
      </c>
      <c r="D19" s="153">
        <f>+D18</f>
        <v>-869571.96934361197</v>
      </c>
      <c r="E19" s="154">
        <f>SUM(E6:E18)</f>
        <v>691</v>
      </c>
      <c r="F19" s="155">
        <f>SUM(F6:F18)</f>
        <v>21916957.840000004</v>
      </c>
      <c r="G19" s="34"/>
    </row>
    <row r="20" spans="1:8" x14ac:dyDescent="0.2">
      <c r="G20" s="34"/>
      <c r="H20" s="103">
        <f>SUM(H6:H19)</f>
        <v>0</v>
      </c>
    </row>
    <row r="21" spans="1:8" ht="15" x14ac:dyDescent="0.3">
      <c r="C21" s="135"/>
      <c r="D21" s="80"/>
    </row>
  </sheetData>
  <mergeCells count="1">
    <mergeCell ref="A4:F4"/>
  </mergeCells>
  <phoneticPr fontId="17" type="noConversion"/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5677-2CBA-450F-9178-DC6818B24A37}">
  <dimension ref="A6:E18"/>
  <sheetViews>
    <sheetView workbookViewId="0">
      <selection activeCell="E18" sqref="E18"/>
    </sheetView>
  </sheetViews>
  <sheetFormatPr baseColWidth="10" defaultColWidth="11.42578125" defaultRowHeight="12.75" x14ac:dyDescent="0.2"/>
  <cols>
    <col min="1" max="1" width="21.85546875" style="185" customWidth="1"/>
    <col min="2" max="2" width="3.85546875" style="185" customWidth="1"/>
    <col min="3" max="3" width="19.140625" style="185" bestFit="1" customWidth="1"/>
    <col min="4" max="256" width="11.42578125" style="185"/>
    <col min="257" max="257" width="21.85546875" style="185" customWidth="1"/>
    <col min="258" max="258" width="3.85546875" style="185" customWidth="1"/>
    <col min="259" max="259" width="13.28515625" style="185" bestFit="1" customWidth="1"/>
    <col min="260" max="512" width="11.42578125" style="185"/>
    <col min="513" max="513" width="21.85546875" style="185" customWidth="1"/>
    <col min="514" max="514" width="3.85546875" style="185" customWidth="1"/>
    <col min="515" max="515" width="13.28515625" style="185" bestFit="1" customWidth="1"/>
    <col min="516" max="768" width="11.42578125" style="185"/>
    <col min="769" max="769" width="21.85546875" style="185" customWidth="1"/>
    <col min="770" max="770" width="3.85546875" style="185" customWidth="1"/>
    <col min="771" max="771" width="13.28515625" style="185" bestFit="1" customWidth="1"/>
    <col min="772" max="1024" width="11.42578125" style="185"/>
    <col min="1025" max="1025" width="21.85546875" style="185" customWidth="1"/>
    <col min="1026" max="1026" width="3.85546875" style="185" customWidth="1"/>
    <col min="1027" max="1027" width="13.28515625" style="185" bestFit="1" customWidth="1"/>
    <col min="1028" max="1280" width="11.42578125" style="185"/>
    <col min="1281" max="1281" width="21.85546875" style="185" customWidth="1"/>
    <col min="1282" max="1282" width="3.85546875" style="185" customWidth="1"/>
    <col min="1283" max="1283" width="13.28515625" style="185" bestFit="1" customWidth="1"/>
    <col min="1284" max="1536" width="11.42578125" style="185"/>
    <col min="1537" max="1537" width="21.85546875" style="185" customWidth="1"/>
    <col min="1538" max="1538" width="3.85546875" style="185" customWidth="1"/>
    <col min="1539" max="1539" width="13.28515625" style="185" bestFit="1" customWidth="1"/>
    <col min="1540" max="1792" width="11.42578125" style="185"/>
    <col min="1793" max="1793" width="21.85546875" style="185" customWidth="1"/>
    <col min="1794" max="1794" width="3.85546875" style="185" customWidth="1"/>
    <col min="1795" max="1795" width="13.28515625" style="185" bestFit="1" customWidth="1"/>
    <col min="1796" max="2048" width="11.42578125" style="185"/>
    <col min="2049" max="2049" width="21.85546875" style="185" customWidth="1"/>
    <col min="2050" max="2050" width="3.85546875" style="185" customWidth="1"/>
    <col min="2051" max="2051" width="13.28515625" style="185" bestFit="1" customWidth="1"/>
    <col min="2052" max="2304" width="11.42578125" style="185"/>
    <col min="2305" max="2305" width="21.85546875" style="185" customWidth="1"/>
    <col min="2306" max="2306" width="3.85546875" style="185" customWidth="1"/>
    <col min="2307" max="2307" width="13.28515625" style="185" bestFit="1" customWidth="1"/>
    <col min="2308" max="2560" width="11.42578125" style="185"/>
    <col min="2561" max="2561" width="21.85546875" style="185" customWidth="1"/>
    <col min="2562" max="2562" width="3.85546875" style="185" customWidth="1"/>
    <col min="2563" max="2563" width="13.28515625" style="185" bestFit="1" customWidth="1"/>
    <col min="2564" max="2816" width="11.42578125" style="185"/>
    <col min="2817" max="2817" width="21.85546875" style="185" customWidth="1"/>
    <col min="2818" max="2818" width="3.85546875" style="185" customWidth="1"/>
    <col min="2819" max="2819" width="13.28515625" style="185" bestFit="1" customWidth="1"/>
    <col min="2820" max="3072" width="11.42578125" style="185"/>
    <col min="3073" max="3073" width="21.85546875" style="185" customWidth="1"/>
    <col min="3074" max="3074" width="3.85546875" style="185" customWidth="1"/>
    <col min="3075" max="3075" width="13.28515625" style="185" bestFit="1" customWidth="1"/>
    <col min="3076" max="3328" width="11.42578125" style="185"/>
    <col min="3329" max="3329" width="21.85546875" style="185" customWidth="1"/>
    <col min="3330" max="3330" width="3.85546875" style="185" customWidth="1"/>
    <col min="3331" max="3331" width="13.28515625" style="185" bestFit="1" customWidth="1"/>
    <col min="3332" max="3584" width="11.42578125" style="185"/>
    <col min="3585" max="3585" width="21.85546875" style="185" customWidth="1"/>
    <col min="3586" max="3586" width="3.85546875" style="185" customWidth="1"/>
    <col min="3587" max="3587" width="13.28515625" style="185" bestFit="1" customWidth="1"/>
    <col min="3588" max="3840" width="11.42578125" style="185"/>
    <col min="3841" max="3841" width="21.85546875" style="185" customWidth="1"/>
    <col min="3842" max="3842" width="3.85546875" style="185" customWidth="1"/>
    <col min="3843" max="3843" width="13.28515625" style="185" bestFit="1" customWidth="1"/>
    <col min="3844" max="4096" width="11.42578125" style="185"/>
    <col min="4097" max="4097" width="21.85546875" style="185" customWidth="1"/>
    <col min="4098" max="4098" width="3.85546875" style="185" customWidth="1"/>
    <col min="4099" max="4099" width="13.28515625" style="185" bestFit="1" customWidth="1"/>
    <col min="4100" max="4352" width="11.42578125" style="185"/>
    <col min="4353" max="4353" width="21.85546875" style="185" customWidth="1"/>
    <col min="4354" max="4354" width="3.85546875" style="185" customWidth="1"/>
    <col min="4355" max="4355" width="13.28515625" style="185" bestFit="1" customWidth="1"/>
    <col min="4356" max="4608" width="11.42578125" style="185"/>
    <col min="4609" max="4609" width="21.85546875" style="185" customWidth="1"/>
    <col min="4610" max="4610" width="3.85546875" style="185" customWidth="1"/>
    <col min="4611" max="4611" width="13.28515625" style="185" bestFit="1" customWidth="1"/>
    <col min="4612" max="4864" width="11.42578125" style="185"/>
    <col min="4865" max="4865" width="21.85546875" style="185" customWidth="1"/>
    <col min="4866" max="4866" width="3.85546875" style="185" customWidth="1"/>
    <col min="4867" max="4867" width="13.28515625" style="185" bestFit="1" customWidth="1"/>
    <col min="4868" max="5120" width="11.42578125" style="185"/>
    <col min="5121" max="5121" width="21.85546875" style="185" customWidth="1"/>
    <col min="5122" max="5122" width="3.85546875" style="185" customWidth="1"/>
    <col min="5123" max="5123" width="13.28515625" style="185" bestFit="1" customWidth="1"/>
    <col min="5124" max="5376" width="11.42578125" style="185"/>
    <col min="5377" max="5377" width="21.85546875" style="185" customWidth="1"/>
    <col min="5378" max="5378" width="3.85546875" style="185" customWidth="1"/>
    <col min="5379" max="5379" width="13.28515625" style="185" bestFit="1" customWidth="1"/>
    <col min="5380" max="5632" width="11.42578125" style="185"/>
    <col min="5633" max="5633" width="21.85546875" style="185" customWidth="1"/>
    <col min="5634" max="5634" width="3.85546875" style="185" customWidth="1"/>
    <col min="5635" max="5635" width="13.28515625" style="185" bestFit="1" customWidth="1"/>
    <col min="5636" max="5888" width="11.42578125" style="185"/>
    <col min="5889" max="5889" width="21.85546875" style="185" customWidth="1"/>
    <col min="5890" max="5890" width="3.85546875" style="185" customWidth="1"/>
    <col min="5891" max="5891" width="13.28515625" style="185" bestFit="1" customWidth="1"/>
    <col min="5892" max="6144" width="11.42578125" style="185"/>
    <col min="6145" max="6145" width="21.85546875" style="185" customWidth="1"/>
    <col min="6146" max="6146" width="3.85546875" style="185" customWidth="1"/>
    <col min="6147" max="6147" width="13.28515625" style="185" bestFit="1" customWidth="1"/>
    <col min="6148" max="6400" width="11.42578125" style="185"/>
    <col min="6401" max="6401" width="21.85546875" style="185" customWidth="1"/>
    <col min="6402" max="6402" width="3.85546875" style="185" customWidth="1"/>
    <col min="6403" max="6403" width="13.28515625" style="185" bestFit="1" customWidth="1"/>
    <col min="6404" max="6656" width="11.42578125" style="185"/>
    <col min="6657" max="6657" width="21.85546875" style="185" customWidth="1"/>
    <col min="6658" max="6658" width="3.85546875" style="185" customWidth="1"/>
    <col min="6659" max="6659" width="13.28515625" style="185" bestFit="1" customWidth="1"/>
    <col min="6660" max="6912" width="11.42578125" style="185"/>
    <col min="6913" max="6913" width="21.85546875" style="185" customWidth="1"/>
    <col min="6914" max="6914" width="3.85546875" style="185" customWidth="1"/>
    <col min="6915" max="6915" width="13.28515625" style="185" bestFit="1" customWidth="1"/>
    <col min="6916" max="7168" width="11.42578125" style="185"/>
    <col min="7169" max="7169" width="21.85546875" style="185" customWidth="1"/>
    <col min="7170" max="7170" width="3.85546875" style="185" customWidth="1"/>
    <col min="7171" max="7171" width="13.28515625" style="185" bestFit="1" customWidth="1"/>
    <col min="7172" max="7424" width="11.42578125" style="185"/>
    <col min="7425" max="7425" width="21.85546875" style="185" customWidth="1"/>
    <col min="7426" max="7426" width="3.85546875" style="185" customWidth="1"/>
    <col min="7427" max="7427" width="13.28515625" style="185" bestFit="1" customWidth="1"/>
    <col min="7428" max="7680" width="11.42578125" style="185"/>
    <col min="7681" max="7681" width="21.85546875" style="185" customWidth="1"/>
    <col min="7682" max="7682" width="3.85546875" style="185" customWidth="1"/>
    <col min="7683" max="7683" width="13.28515625" style="185" bestFit="1" customWidth="1"/>
    <col min="7684" max="7936" width="11.42578125" style="185"/>
    <col min="7937" max="7937" width="21.85546875" style="185" customWidth="1"/>
    <col min="7938" max="7938" width="3.85546875" style="185" customWidth="1"/>
    <col min="7939" max="7939" width="13.28515625" style="185" bestFit="1" customWidth="1"/>
    <col min="7940" max="8192" width="11.42578125" style="185"/>
    <col min="8193" max="8193" width="21.85546875" style="185" customWidth="1"/>
    <col min="8194" max="8194" width="3.85546875" style="185" customWidth="1"/>
    <col min="8195" max="8195" width="13.28515625" style="185" bestFit="1" customWidth="1"/>
    <col min="8196" max="8448" width="11.42578125" style="185"/>
    <col min="8449" max="8449" width="21.85546875" style="185" customWidth="1"/>
    <col min="8450" max="8450" width="3.85546875" style="185" customWidth="1"/>
    <col min="8451" max="8451" width="13.28515625" style="185" bestFit="1" customWidth="1"/>
    <col min="8452" max="8704" width="11.42578125" style="185"/>
    <col min="8705" max="8705" width="21.85546875" style="185" customWidth="1"/>
    <col min="8706" max="8706" width="3.85546875" style="185" customWidth="1"/>
    <col min="8707" max="8707" width="13.28515625" style="185" bestFit="1" customWidth="1"/>
    <col min="8708" max="8960" width="11.42578125" style="185"/>
    <col min="8961" max="8961" width="21.85546875" style="185" customWidth="1"/>
    <col min="8962" max="8962" width="3.85546875" style="185" customWidth="1"/>
    <col min="8963" max="8963" width="13.28515625" style="185" bestFit="1" customWidth="1"/>
    <col min="8964" max="9216" width="11.42578125" style="185"/>
    <col min="9217" max="9217" width="21.85546875" style="185" customWidth="1"/>
    <col min="9218" max="9218" width="3.85546875" style="185" customWidth="1"/>
    <col min="9219" max="9219" width="13.28515625" style="185" bestFit="1" customWidth="1"/>
    <col min="9220" max="9472" width="11.42578125" style="185"/>
    <col min="9473" max="9473" width="21.85546875" style="185" customWidth="1"/>
    <col min="9474" max="9474" width="3.85546875" style="185" customWidth="1"/>
    <col min="9475" max="9475" width="13.28515625" style="185" bestFit="1" customWidth="1"/>
    <col min="9476" max="9728" width="11.42578125" style="185"/>
    <col min="9729" max="9729" width="21.85546875" style="185" customWidth="1"/>
    <col min="9730" max="9730" width="3.85546875" style="185" customWidth="1"/>
    <col min="9731" max="9731" width="13.28515625" style="185" bestFit="1" customWidth="1"/>
    <col min="9732" max="9984" width="11.42578125" style="185"/>
    <col min="9985" max="9985" width="21.85546875" style="185" customWidth="1"/>
    <col min="9986" max="9986" width="3.85546875" style="185" customWidth="1"/>
    <col min="9987" max="9987" width="13.28515625" style="185" bestFit="1" customWidth="1"/>
    <col min="9988" max="10240" width="11.42578125" style="185"/>
    <col min="10241" max="10241" width="21.85546875" style="185" customWidth="1"/>
    <col min="10242" max="10242" width="3.85546875" style="185" customWidth="1"/>
    <col min="10243" max="10243" width="13.28515625" style="185" bestFit="1" customWidth="1"/>
    <col min="10244" max="10496" width="11.42578125" style="185"/>
    <col min="10497" max="10497" width="21.85546875" style="185" customWidth="1"/>
    <col min="10498" max="10498" width="3.85546875" style="185" customWidth="1"/>
    <col min="10499" max="10499" width="13.28515625" style="185" bestFit="1" customWidth="1"/>
    <col min="10500" max="10752" width="11.42578125" style="185"/>
    <col min="10753" max="10753" width="21.85546875" style="185" customWidth="1"/>
    <col min="10754" max="10754" width="3.85546875" style="185" customWidth="1"/>
    <col min="10755" max="10755" width="13.28515625" style="185" bestFit="1" customWidth="1"/>
    <col min="10756" max="11008" width="11.42578125" style="185"/>
    <col min="11009" max="11009" width="21.85546875" style="185" customWidth="1"/>
    <col min="11010" max="11010" width="3.85546875" style="185" customWidth="1"/>
    <col min="11011" max="11011" width="13.28515625" style="185" bestFit="1" customWidth="1"/>
    <col min="11012" max="11264" width="11.42578125" style="185"/>
    <col min="11265" max="11265" width="21.85546875" style="185" customWidth="1"/>
    <col min="11266" max="11266" width="3.85546875" style="185" customWidth="1"/>
    <col min="11267" max="11267" width="13.28515625" style="185" bestFit="1" customWidth="1"/>
    <col min="11268" max="11520" width="11.42578125" style="185"/>
    <col min="11521" max="11521" width="21.85546875" style="185" customWidth="1"/>
    <col min="11522" max="11522" width="3.85546875" style="185" customWidth="1"/>
    <col min="11523" max="11523" width="13.28515625" style="185" bestFit="1" customWidth="1"/>
    <col min="11524" max="11776" width="11.42578125" style="185"/>
    <col min="11777" max="11777" width="21.85546875" style="185" customWidth="1"/>
    <col min="11778" max="11778" width="3.85546875" style="185" customWidth="1"/>
    <col min="11779" max="11779" width="13.28515625" style="185" bestFit="1" customWidth="1"/>
    <col min="11780" max="12032" width="11.42578125" style="185"/>
    <col min="12033" max="12033" width="21.85546875" style="185" customWidth="1"/>
    <col min="12034" max="12034" width="3.85546875" style="185" customWidth="1"/>
    <col min="12035" max="12035" width="13.28515625" style="185" bestFit="1" customWidth="1"/>
    <col min="12036" max="12288" width="11.42578125" style="185"/>
    <col min="12289" max="12289" width="21.85546875" style="185" customWidth="1"/>
    <col min="12290" max="12290" width="3.85546875" style="185" customWidth="1"/>
    <col min="12291" max="12291" width="13.28515625" style="185" bestFit="1" customWidth="1"/>
    <col min="12292" max="12544" width="11.42578125" style="185"/>
    <col min="12545" max="12545" width="21.85546875" style="185" customWidth="1"/>
    <col min="12546" max="12546" width="3.85546875" style="185" customWidth="1"/>
    <col min="12547" max="12547" width="13.28515625" style="185" bestFit="1" customWidth="1"/>
    <col min="12548" max="12800" width="11.42578125" style="185"/>
    <col min="12801" max="12801" width="21.85546875" style="185" customWidth="1"/>
    <col min="12802" max="12802" width="3.85546875" style="185" customWidth="1"/>
    <col min="12803" max="12803" width="13.28515625" style="185" bestFit="1" customWidth="1"/>
    <col min="12804" max="13056" width="11.42578125" style="185"/>
    <col min="13057" max="13057" width="21.85546875" style="185" customWidth="1"/>
    <col min="13058" max="13058" width="3.85546875" style="185" customWidth="1"/>
    <col min="13059" max="13059" width="13.28515625" style="185" bestFit="1" customWidth="1"/>
    <col min="13060" max="13312" width="11.42578125" style="185"/>
    <col min="13313" max="13313" width="21.85546875" style="185" customWidth="1"/>
    <col min="13314" max="13314" width="3.85546875" style="185" customWidth="1"/>
    <col min="13315" max="13315" width="13.28515625" style="185" bestFit="1" customWidth="1"/>
    <col min="13316" max="13568" width="11.42578125" style="185"/>
    <col min="13569" max="13569" width="21.85546875" style="185" customWidth="1"/>
    <col min="13570" max="13570" width="3.85546875" style="185" customWidth="1"/>
    <col min="13571" max="13571" width="13.28515625" style="185" bestFit="1" customWidth="1"/>
    <col min="13572" max="13824" width="11.42578125" style="185"/>
    <col min="13825" max="13825" width="21.85546875" style="185" customWidth="1"/>
    <col min="13826" max="13826" width="3.85546875" style="185" customWidth="1"/>
    <col min="13827" max="13827" width="13.28515625" style="185" bestFit="1" customWidth="1"/>
    <col min="13828" max="14080" width="11.42578125" style="185"/>
    <col min="14081" max="14081" width="21.85546875" style="185" customWidth="1"/>
    <col min="14082" max="14082" width="3.85546875" style="185" customWidth="1"/>
    <col min="14083" max="14083" width="13.28515625" style="185" bestFit="1" customWidth="1"/>
    <col min="14084" max="14336" width="11.42578125" style="185"/>
    <col min="14337" max="14337" width="21.85546875" style="185" customWidth="1"/>
    <col min="14338" max="14338" width="3.85546875" style="185" customWidth="1"/>
    <col min="14339" max="14339" width="13.28515625" style="185" bestFit="1" customWidth="1"/>
    <col min="14340" max="14592" width="11.42578125" style="185"/>
    <col min="14593" max="14593" width="21.85546875" style="185" customWidth="1"/>
    <col min="14594" max="14594" width="3.85546875" style="185" customWidth="1"/>
    <col min="14595" max="14595" width="13.28515625" style="185" bestFit="1" customWidth="1"/>
    <col min="14596" max="14848" width="11.42578125" style="185"/>
    <col min="14849" max="14849" width="21.85546875" style="185" customWidth="1"/>
    <col min="14850" max="14850" width="3.85546875" style="185" customWidth="1"/>
    <col min="14851" max="14851" width="13.28515625" style="185" bestFit="1" customWidth="1"/>
    <col min="14852" max="15104" width="11.42578125" style="185"/>
    <col min="15105" max="15105" width="21.85546875" style="185" customWidth="1"/>
    <col min="15106" max="15106" width="3.85546875" style="185" customWidth="1"/>
    <col min="15107" max="15107" width="13.28515625" style="185" bestFit="1" customWidth="1"/>
    <col min="15108" max="15360" width="11.42578125" style="185"/>
    <col min="15361" max="15361" width="21.85546875" style="185" customWidth="1"/>
    <col min="15362" max="15362" width="3.85546875" style="185" customWidth="1"/>
    <col min="15363" max="15363" width="13.28515625" style="185" bestFit="1" customWidth="1"/>
    <col min="15364" max="15616" width="11.42578125" style="185"/>
    <col min="15617" max="15617" width="21.85546875" style="185" customWidth="1"/>
    <col min="15618" max="15618" width="3.85546875" style="185" customWidth="1"/>
    <col min="15619" max="15619" width="13.28515625" style="185" bestFit="1" customWidth="1"/>
    <col min="15620" max="15872" width="11.42578125" style="185"/>
    <col min="15873" max="15873" width="21.85546875" style="185" customWidth="1"/>
    <col min="15874" max="15874" width="3.85546875" style="185" customWidth="1"/>
    <col min="15875" max="15875" width="13.28515625" style="185" bestFit="1" customWidth="1"/>
    <col min="15876" max="16128" width="11.42578125" style="185"/>
    <col min="16129" max="16129" width="21.85546875" style="185" customWidth="1"/>
    <col min="16130" max="16130" width="3.85546875" style="185" customWidth="1"/>
    <col min="16131" max="16131" width="13.28515625" style="185" bestFit="1" customWidth="1"/>
    <col min="16132" max="16384" width="11.42578125" style="185"/>
  </cols>
  <sheetData>
    <row r="6" spans="1:5" x14ac:dyDescent="0.2">
      <c r="A6" s="184" t="s">
        <v>92</v>
      </c>
      <c r="C6" s="186">
        <v>45734</v>
      </c>
    </row>
    <row r="8" spans="1:5" x14ac:dyDescent="0.2">
      <c r="A8" s="184" t="s">
        <v>93</v>
      </c>
      <c r="B8" s="187"/>
      <c r="C8" s="188">
        <f>'CAJA NQN'!E271</f>
        <v>-869571.96934361011</v>
      </c>
    </row>
    <row r="9" spans="1:5" x14ac:dyDescent="0.2">
      <c r="A9" s="189"/>
    </row>
    <row r="10" spans="1:5" x14ac:dyDescent="0.2">
      <c r="A10" s="184" t="s">
        <v>94</v>
      </c>
      <c r="B10" s="187"/>
      <c r="C10" s="187">
        <f>'CTA CTE SOCIOS NQN '!C43</f>
        <v>-369542.81999999995</v>
      </c>
    </row>
    <row r="11" spans="1:5" x14ac:dyDescent="0.2">
      <c r="A11" s="189"/>
    </row>
    <row r="12" spans="1:5" x14ac:dyDescent="0.2">
      <c r="A12" s="184" t="s">
        <v>95</v>
      </c>
      <c r="B12" s="187"/>
      <c r="C12" s="188">
        <f>Grafico!F19</f>
        <v>21916957.840000004</v>
      </c>
    </row>
    <row r="13" spans="1:5" x14ac:dyDescent="0.2">
      <c r="A13" s="184"/>
      <c r="B13" s="187"/>
      <c r="C13" s="188"/>
    </row>
    <row r="14" spans="1:5" x14ac:dyDescent="0.2">
      <c r="A14" s="184" t="s">
        <v>96</v>
      </c>
      <c r="B14" s="187"/>
      <c r="C14" s="194">
        <f>Grafico!E19</f>
        <v>691</v>
      </c>
    </row>
    <row r="16" spans="1:5" x14ac:dyDescent="0.2">
      <c r="A16" s="255" t="s">
        <v>97</v>
      </c>
      <c r="B16" s="255"/>
      <c r="C16" s="255"/>
      <c r="D16" s="255"/>
      <c r="E16" s="255"/>
    </row>
    <row r="18" spans="1:3" ht="13.5" x14ac:dyDescent="0.25">
      <c r="A18" s="190"/>
      <c r="B18" s="191" t="s">
        <v>98</v>
      </c>
      <c r="C18" s="192" t="s">
        <v>169</v>
      </c>
    </row>
  </sheetData>
  <mergeCells count="1">
    <mergeCell ref="A16:E16"/>
  </mergeCells>
  <pageMargins left="0.7" right="0.7" top="0.75" bottom="0.75" header="0.3" footer="0.3"/>
  <pageSetup paperSize="9" orientation="portrait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6"/>
  <sheetViews>
    <sheetView topLeftCell="A50" workbookViewId="0">
      <selection activeCell="F61" sqref="F61:F64"/>
    </sheetView>
  </sheetViews>
  <sheetFormatPr baseColWidth="10" defaultColWidth="11.42578125" defaultRowHeight="12.75" x14ac:dyDescent="0.2"/>
  <cols>
    <col min="1" max="1" width="43.140625" customWidth="1"/>
    <col min="7" max="8" width="12.85546875" bestFit="1" customWidth="1"/>
    <col min="9" max="9" width="11.85546875" bestFit="1" customWidth="1"/>
  </cols>
  <sheetData>
    <row r="2" spans="1:1" x14ac:dyDescent="0.2">
      <c r="A2" s="31" t="s">
        <v>99</v>
      </c>
    </row>
    <row r="3" spans="1:1" x14ac:dyDescent="0.2">
      <c r="A3" s="31" t="s">
        <v>100</v>
      </c>
    </row>
    <row r="4" spans="1:1" x14ac:dyDescent="0.2">
      <c r="A4" s="31" t="s">
        <v>101</v>
      </c>
    </row>
    <row r="5" spans="1:1" x14ac:dyDescent="0.2">
      <c r="A5" s="31" t="s">
        <v>102</v>
      </c>
    </row>
    <row r="6" spans="1:1" x14ac:dyDescent="0.2">
      <c r="A6" s="31" t="s">
        <v>103</v>
      </c>
    </row>
    <row r="7" spans="1:1" x14ac:dyDescent="0.2">
      <c r="A7" s="31" t="s">
        <v>104</v>
      </c>
    </row>
    <row r="8" spans="1:1" x14ac:dyDescent="0.2">
      <c r="A8" s="31" t="s">
        <v>105</v>
      </c>
    </row>
    <row r="9" spans="1:1" x14ac:dyDescent="0.2">
      <c r="A9" s="31" t="s">
        <v>9</v>
      </c>
    </row>
    <row r="10" spans="1:1" x14ac:dyDescent="0.2">
      <c r="A10" s="31" t="s">
        <v>11</v>
      </c>
    </row>
    <row r="11" spans="1:1" x14ac:dyDescent="0.2">
      <c r="A11" s="31" t="s">
        <v>12</v>
      </c>
    </row>
    <row r="12" spans="1:1" x14ac:dyDescent="0.2">
      <c r="A12" s="31" t="s">
        <v>14</v>
      </c>
    </row>
    <row r="13" spans="1:1" x14ac:dyDescent="0.2">
      <c r="A13" s="31" t="s">
        <v>106</v>
      </c>
    </row>
    <row r="14" spans="1:1" x14ac:dyDescent="0.2">
      <c r="A14" s="31" t="s">
        <v>107</v>
      </c>
    </row>
    <row r="15" spans="1:1" x14ac:dyDescent="0.2">
      <c r="A15" s="31" t="s">
        <v>108</v>
      </c>
    </row>
    <row r="16" spans="1:1" x14ac:dyDescent="0.2">
      <c r="A16" s="31" t="s">
        <v>109</v>
      </c>
    </row>
    <row r="17" spans="1:6" x14ac:dyDescent="0.2">
      <c r="A17" s="31" t="s">
        <v>19</v>
      </c>
    </row>
    <row r="18" spans="1:6" x14ac:dyDescent="0.2">
      <c r="A18" s="31" t="s">
        <v>20</v>
      </c>
    </row>
    <row r="19" spans="1:6" x14ac:dyDescent="0.2">
      <c r="A19" s="31" t="s">
        <v>110</v>
      </c>
    </row>
    <row r="20" spans="1:6" x14ac:dyDescent="0.2">
      <c r="A20" s="31" t="s">
        <v>111</v>
      </c>
    </row>
    <row r="21" spans="1:6" x14ac:dyDescent="0.2">
      <c r="A21" s="31" t="s">
        <v>112</v>
      </c>
    </row>
    <row r="22" spans="1:6" x14ac:dyDescent="0.2">
      <c r="A22" s="31" t="s">
        <v>113</v>
      </c>
    </row>
    <row r="23" spans="1:6" x14ac:dyDescent="0.2">
      <c r="A23" s="31" t="s">
        <v>114</v>
      </c>
    </row>
    <row r="24" spans="1:6" x14ac:dyDescent="0.2">
      <c r="A24" s="31" t="s">
        <v>115</v>
      </c>
    </row>
    <row r="30" spans="1:6" ht="15" x14ac:dyDescent="0.2">
      <c r="A30" s="61" t="s">
        <v>116</v>
      </c>
      <c r="F30" t="s">
        <v>117</v>
      </c>
    </row>
    <row r="31" spans="1:6" ht="15" x14ac:dyDescent="0.2">
      <c r="A31" s="61" t="s">
        <v>101</v>
      </c>
      <c r="F31" t="s">
        <v>118</v>
      </c>
    </row>
    <row r="32" spans="1:6" ht="15" x14ac:dyDescent="0.2">
      <c r="A32" s="61" t="s">
        <v>102</v>
      </c>
      <c r="F32" t="s">
        <v>119</v>
      </c>
    </row>
    <row r="33" spans="1:6" ht="15" x14ac:dyDescent="0.2">
      <c r="A33" s="61" t="s">
        <v>103</v>
      </c>
      <c r="F33" s="160" t="s">
        <v>120</v>
      </c>
    </row>
    <row r="34" spans="1:6" ht="15" x14ac:dyDescent="0.2">
      <c r="A34" s="107" t="s">
        <v>121</v>
      </c>
      <c r="F34" t="s">
        <v>122</v>
      </c>
    </row>
    <row r="35" spans="1:6" ht="15" x14ac:dyDescent="0.2">
      <c r="A35" s="61" t="s">
        <v>123</v>
      </c>
      <c r="F35" s="160" t="s">
        <v>124</v>
      </c>
    </row>
    <row r="36" spans="1:6" ht="15" x14ac:dyDescent="0.2">
      <c r="A36" s="61" t="s">
        <v>9</v>
      </c>
      <c r="F36" s="233" t="s">
        <v>125</v>
      </c>
    </row>
    <row r="37" spans="1:6" ht="15" x14ac:dyDescent="0.2">
      <c r="A37" s="61" t="s">
        <v>11</v>
      </c>
      <c r="F37" t="s">
        <v>9</v>
      </c>
    </row>
    <row r="38" spans="1:6" ht="15" x14ac:dyDescent="0.2">
      <c r="A38" s="61" t="s">
        <v>12</v>
      </c>
      <c r="F38" t="s">
        <v>126</v>
      </c>
    </row>
    <row r="39" spans="1:6" ht="15" x14ac:dyDescent="0.2">
      <c r="A39" s="61" t="s">
        <v>14</v>
      </c>
      <c r="F39" t="s">
        <v>127</v>
      </c>
    </row>
    <row r="40" spans="1:6" ht="15" x14ac:dyDescent="0.2">
      <c r="A40" s="61" t="s">
        <v>106</v>
      </c>
      <c r="F40" t="s">
        <v>128</v>
      </c>
    </row>
    <row r="41" spans="1:6" ht="15" x14ac:dyDescent="0.2">
      <c r="A41" s="61" t="s">
        <v>108</v>
      </c>
      <c r="F41" t="s">
        <v>129</v>
      </c>
    </row>
    <row r="42" spans="1:6" ht="15" x14ac:dyDescent="0.2">
      <c r="A42" s="61" t="s">
        <v>130</v>
      </c>
      <c r="F42" t="s">
        <v>131</v>
      </c>
    </row>
    <row r="43" spans="1:6" ht="15" x14ac:dyDescent="0.2">
      <c r="A43" s="61" t="s">
        <v>109</v>
      </c>
      <c r="F43" t="s">
        <v>132</v>
      </c>
    </row>
    <row r="44" spans="1:6" ht="15" x14ac:dyDescent="0.2">
      <c r="A44" s="61" t="s">
        <v>18</v>
      </c>
      <c r="F44" t="s">
        <v>108</v>
      </c>
    </row>
    <row r="45" spans="1:6" ht="15" x14ac:dyDescent="0.2">
      <c r="A45" s="61" t="s">
        <v>19</v>
      </c>
      <c r="F45" t="s">
        <v>133</v>
      </c>
    </row>
    <row r="46" spans="1:6" ht="15" x14ac:dyDescent="0.2">
      <c r="A46" s="61" t="s">
        <v>20</v>
      </c>
      <c r="F46" t="s">
        <v>134</v>
      </c>
    </row>
    <row r="47" spans="1:6" ht="15" x14ac:dyDescent="0.2">
      <c r="A47" s="61" t="s">
        <v>21</v>
      </c>
      <c r="F47" t="s">
        <v>135</v>
      </c>
    </row>
    <row r="48" spans="1:6" ht="15" x14ac:dyDescent="0.2">
      <c r="A48" s="61" t="s">
        <v>22</v>
      </c>
      <c r="F48" t="s">
        <v>136</v>
      </c>
    </row>
    <row r="49" spans="1:6" x14ac:dyDescent="0.2">
      <c r="A49" t="s">
        <v>29</v>
      </c>
      <c r="F49" t="s">
        <v>137</v>
      </c>
    </row>
    <row r="50" spans="1:6" ht="15" x14ac:dyDescent="0.2">
      <c r="A50" s="61" t="s">
        <v>111</v>
      </c>
      <c r="F50" t="s">
        <v>138</v>
      </c>
    </row>
    <row r="51" spans="1:6" ht="15" x14ac:dyDescent="0.2">
      <c r="A51" s="61" t="s">
        <v>24</v>
      </c>
      <c r="F51" t="s">
        <v>139</v>
      </c>
    </row>
    <row r="52" spans="1:6" ht="15" x14ac:dyDescent="0.2">
      <c r="A52" s="61" t="s">
        <v>112</v>
      </c>
      <c r="F52" t="s">
        <v>140</v>
      </c>
    </row>
    <row r="53" spans="1:6" ht="15" x14ac:dyDescent="0.2">
      <c r="A53" s="61" t="s">
        <v>113</v>
      </c>
      <c r="F53" s="160" t="s">
        <v>141</v>
      </c>
    </row>
    <row r="54" spans="1:6" ht="15" x14ac:dyDescent="0.2">
      <c r="A54" s="61" t="s">
        <v>114</v>
      </c>
      <c r="F54" t="s">
        <v>142</v>
      </c>
    </row>
    <row r="55" spans="1:6" ht="15" x14ac:dyDescent="0.2">
      <c r="A55" s="61" t="s">
        <v>115</v>
      </c>
      <c r="F55" t="s">
        <v>143</v>
      </c>
    </row>
    <row r="56" spans="1:6" x14ac:dyDescent="0.2">
      <c r="F56" t="s">
        <v>144</v>
      </c>
    </row>
    <row r="57" spans="1:6" x14ac:dyDescent="0.2">
      <c r="F57" t="s">
        <v>145</v>
      </c>
    </row>
    <row r="58" spans="1:6" x14ac:dyDescent="0.2">
      <c r="F58" t="s">
        <v>146</v>
      </c>
    </row>
    <row r="61" spans="1:6" x14ac:dyDescent="0.2">
      <c r="F61" t="s">
        <v>147</v>
      </c>
    </row>
    <row r="62" spans="1:6" x14ac:dyDescent="0.2">
      <c r="F62" t="s">
        <v>128</v>
      </c>
    </row>
    <row r="63" spans="1:6" x14ac:dyDescent="0.2">
      <c r="F63" t="s">
        <v>148</v>
      </c>
    </row>
    <row r="64" spans="1:6" x14ac:dyDescent="0.2">
      <c r="F64" t="s">
        <v>149</v>
      </c>
    </row>
    <row r="66" spans="6:6" x14ac:dyDescent="0.2">
      <c r="F66" t="s">
        <v>150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30E2-C1AB-43C3-B70C-87254E2A77E7}">
  <dimension ref="B6:D9"/>
  <sheetViews>
    <sheetView workbookViewId="0">
      <selection activeCell="H17" sqref="H17"/>
    </sheetView>
  </sheetViews>
  <sheetFormatPr baseColWidth="10" defaultColWidth="11.42578125" defaultRowHeight="12.75" x14ac:dyDescent="0.2"/>
  <sheetData>
    <row r="6" spans="2:4" x14ac:dyDescent="0.2">
      <c r="B6" t="s">
        <v>151</v>
      </c>
      <c r="D6" t="s">
        <v>152</v>
      </c>
    </row>
    <row r="7" spans="2:4" x14ac:dyDescent="0.2">
      <c r="B7" t="s">
        <v>153</v>
      </c>
      <c r="C7" s="182">
        <v>-436280</v>
      </c>
      <c r="D7" t="s">
        <v>154</v>
      </c>
    </row>
    <row r="8" spans="2:4" x14ac:dyDescent="0.2">
      <c r="B8" t="s">
        <v>155</v>
      </c>
      <c r="C8" s="182">
        <v>-460445</v>
      </c>
      <c r="D8" t="s">
        <v>156</v>
      </c>
    </row>
    <row r="9" spans="2:4" x14ac:dyDescent="0.2">
      <c r="C9">
        <f>SUM(C7:C8)</f>
        <v>-896725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5" ma:contentTypeDescription="Crear nuevo documento." ma:contentTypeScope="" ma:versionID="7a23e70e607ede3f3b23dfc6197ce24b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23e20442540bd48e169c49b78199e7b6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13A82FDB-4249-43BD-92A3-44860E036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92A14A-691E-41E4-ADA4-9DFA4D847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8BE2D-FB57-4D53-A51D-2443C4B5C1D5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c283789d-a58a-43ff-9492-16dcb6d1c0a7"/>
    <ds:schemaRef ds:uri="ab81fe37-2b7c-4715-8ad9-b6463c63c8f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CTA CTE SOCIOS NQN </vt:lpstr>
      <vt:lpstr>CAJA NQN</vt:lpstr>
      <vt:lpstr>Grafico</vt:lpstr>
      <vt:lpstr>Resumen</vt:lpstr>
      <vt:lpstr>Hoja1</vt:lpstr>
      <vt:lpstr>gastos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cp:lastPrinted>2025-02-26T14:12:56Z</cp:lastPrinted>
  <dcterms:created xsi:type="dcterms:W3CDTF">2010-01-14T12:37:43Z</dcterms:created>
  <dcterms:modified xsi:type="dcterms:W3CDTF">2025-03-18T17:29:24Z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